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'informe'!$E$4:$E$160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3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<sst xmlns="http://schemas.openxmlformats.org/spreadsheetml/2006/main" count="252" uniqueCount="182">
  <si>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</si>
  <si>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</si>
  <si>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</si>
  <si>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</si>
  <si>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</si>
  <si>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</si>
  <si>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</si>
  <si>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</si>
  <si>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</si>
  <si>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</si>
  <si>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</si>
  <si>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</si>
  <si>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</si>
  <si>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</si>
  <si>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</si>
  <si>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</si>
  <si>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</si>
  <si>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</si>
  <si>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</si>
  <si>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</si>
  <si>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</si>
  <si>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</si>
  <si>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</si>
  <si>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</si>
  <si>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</si>
  <si>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</si>
  <si>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</si>
  <si>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</si>
  <si>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</si>
  <si>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</si>
  <si>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</si>
  <si>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</si>
  <si>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</si>
  <si>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</si>
  <si>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</si>
  <si>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</si>
  <si>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</si>
  <si>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</si>
  <si>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</si>
  <si>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</si>
  <si>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</si>
  <si>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</si>
  <si>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</si>
  <si>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</si>
  <si>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</si>
  <si>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</si>
  <si>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</si>
  <si>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</si>
  <si>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</si>
  <si>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</si>
  <si>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</si>
  <si>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</si>
  <si>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</si>
  <si>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</si>
  <si>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</si>
  <si>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</si>
  <si>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</si>
  <si>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</si>
  <si>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</si>
  <si>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>VICTOR FUENTES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</si>
  <si>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</si>
  <si>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</si>
  <si>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</si>
  <si>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</si>
  <si>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</si>
  <si>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</si>
  <si>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</si>
  <si>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</si>
  <si>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</si>
  <si>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</si>
  <si>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</si>
  <si>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</si>
  <si>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</si>
  <si>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</si>
  <si>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</si>
  <si>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</si>
  <si>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</si>
  <si>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Consumo Luz Coñaripe y Mehuin</t>
  </si>
  <si>
    <t>Telefonía Tesoreria</t>
  </si>
  <si>
    <t>Consumo Luz Loncura</t>
  </si>
  <si>
    <t>Estadía</t>
  </si>
  <si>
    <t xml:space="preserve"> ,</t>
  </si>
  <si>
    <t xml:space="preserve">ALVARO PARDOW </t>
  </si>
  <si>
    <t>N° VALE</t>
  </si>
  <si>
    <t>CYNTHIA PAIRO</t>
  </si>
  <si>
    <t>ANA CANEO</t>
  </si>
  <si>
    <t>AGUAS ANDINAS</t>
  </si>
  <si>
    <t>Consumo Agua</t>
  </si>
  <si>
    <t>ISAPRE CRUZ BLANCA</t>
  </si>
  <si>
    <t>ISAPRE CONSALUD</t>
  </si>
  <si>
    <t>REGIONAL SANTIAGO</t>
  </si>
  <si>
    <t>Deposito para pago de creditos socios</t>
  </si>
  <si>
    <t>REGIONAL IQUIQUE</t>
  </si>
  <si>
    <t>AGUAS MANANTIAL</t>
  </si>
  <si>
    <t>Facturas aguas mensual</t>
  </si>
  <si>
    <t>MAPFRE</t>
  </si>
  <si>
    <t>Seguro incendio</t>
  </si>
  <si>
    <t xml:space="preserve">           Tesorería Nacional</t>
  </si>
  <si>
    <t>REGIONAL MALLECO CAUTIN</t>
  </si>
  <si>
    <t>MOVISTAR</t>
  </si>
  <si>
    <t>Internet y cable Loncura</t>
  </si>
  <si>
    <t>JULIO HORMAZABAL</t>
  </si>
  <si>
    <t>JULIETA VEGA</t>
  </si>
  <si>
    <t xml:space="preserve">Pagos creditos regional </t>
  </si>
  <si>
    <t>DIRECTV</t>
  </si>
  <si>
    <t>Cable</t>
  </si>
  <si>
    <t>ENTEL PCS</t>
  </si>
  <si>
    <t>ELIANA ORTIZ</t>
  </si>
  <si>
    <t>JUAN VILLAR</t>
  </si>
  <si>
    <t>LEONOR DROGUETT</t>
  </si>
  <si>
    <t>SERVIPAG</t>
  </si>
  <si>
    <t>KARIN MENDOZA</t>
  </si>
  <si>
    <t>RICARDO ALVAREZ</t>
  </si>
  <si>
    <t>ISABEL MALDONADO</t>
  </si>
  <si>
    <t>HDI</t>
  </si>
  <si>
    <t>REGIONAL VALDIVIA</t>
  </si>
  <si>
    <t>CCAF LOS ANDES</t>
  </si>
  <si>
    <t>Devolución Asignación Familiar</t>
  </si>
  <si>
    <t>Impto. Regional mas honorarios</t>
  </si>
  <si>
    <t>Deposito regional</t>
  </si>
  <si>
    <t>CARLOS CACERES</t>
  </si>
  <si>
    <t>MARIANELA CONTRERAS</t>
  </si>
  <si>
    <t>Pago plan celular  Yehimy Llamoca</t>
  </si>
  <si>
    <t xml:space="preserve">Consumo Agua </t>
  </si>
  <si>
    <t>Pago celular institucional</t>
  </si>
  <si>
    <t xml:space="preserve">Pago cuenta internet Yehimy Llamoca </t>
  </si>
  <si>
    <t>Depósito cotizaciones</t>
  </si>
  <si>
    <t>Estadia Alojamiento</t>
  </si>
  <si>
    <t>Pago cuenta  celular Sra. Gema</t>
  </si>
  <si>
    <t xml:space="preserve">Asesoria juridica </t>
  </si>
  <si>
    <t>REGIONAL SAN MIGUEL</t>
  </si>
  <si>
    <t>Pago Seguro Loncura y Hogar</t>
  </si>
  <si>
    <t xml:space="preserve">Mantención jardines Loncura </t>
  </si>
  <si>
    <t xml:space="preserve">Mantención Cabaña Mehuin </t>
  </si>
  <si>
    <t xml:space="preserve">50% reembolso internet teletrabajo </t>
  </si>
  <si>
    <t>Octubre</t>
  </si>
  <si>
    <t>NAZARETH QUEVEDO</t>
  </si>
  <si>
    <t>AMADEO GNECCO</t>
  </si>
  <si>
    <t>Articulos escritorio</t>
  </si>
  <si>
    <t>NOVIEMBRE 2020</t>
  </si>
  <si>
    <t>EQUIPOS FIRE FOX</t>
  </si>
  <si>
    <t>Mantención Extintores</t>
  </si>
  <si>
    <t>Nuevo sito Virtual</t>
  </si>
  <si>
    <t xml:space="preserve">Asesoria tratado 190 OIT </t>
  </si>
  <si>
    <t>HECTOR SEPULVEDA</t>
  </si>
  <si>
    <t>Limpiafosa Loncura</t>
  </si>
  <si>
    <t xml:space="preserve">Servicio mensual </t>
  </si>
  <si>
    <t>COMITÉ AGUA POTABLE COÑARIPE</t>
  </si>
  <si>
    <t>Consumo Agua julio a Oct</t>
  </si>
  <si>
    <t>COMITÉ AGUA MEHUIN</t>
  </si>
  <si>
    <t>Reemplazo encargado oct</t>
  </si>
  <si>
    <t>Pago cotizaciones octubre</t>
  </si>
  <si>
    <t>Consumo Agua julio a octubre</t>
  </si>
  <si>
    <t>REMIGIO CASTRO</t>
  </si>
  <si>
    <t>Correspondencia Octubre</t>
  </si>
  <si>
    <t>Retenciones e Impuesto único octubre</t>
  </si>
  <si>
    <t>Retiro Escombros Loncura</t>
  </si>
  <si>
    <t>JUAN LOPEZ</t>
  </si>
  <si>
    <t>Compra becina pasto Loncura</t>
  </si>
  <si>
    <t>Asesoría Comunicacional oct</t>
  </si>
  <si>
    <t>Gasto conservador Bienes Raices Loncura</t>
  </si>
  <si>
    <t>Compra detergente y desinfectante aerosol</t>
  </si>
  <si>
    <t>MARIANELA HERRERA</t>
  </si>
  <si>
    <t>Compra detergente Loncura</t>
  </si>
  <si>
    <t>COTACO LTDA</t>
  </si>
  <si>
    <t>Art aseo piscina Loncura</t>
  </si>
  <si>
    <t>Cheque depositado devuelto</t>
  </si>
  <si>
    <t>DIMERC S.A.</t>
  </si>
  <si>
    <t>SERV. TECNICO QUINTERO SPA</t>
  </si>
  <si>
    <t>Mantención Extintores Loncura</t>
  </si>
  <si>
    <t xml:space="preserve">SUELDOS </t>
  </si>
  <si>
    <t>Noviembre</t>
  </si>
  <si>
    <t>Viatico Noviembre</t>
  </si>
  <si>
    <t>Devolución zoom Octubre y nov,</t>
  </si>
  <si>
    <t>Espacio Gmail Secretaria</t>
  </si>
  <si>
    <t>Compra amonio cuaternario</t>
  </si>
  <si>
    <t>CONTRIBUCIONES</t>
  </si>
  <si>
    <t>Devolución cotizaciones</t>
  </si>
  <si>
    <t>SANTIAGO, 09/12/2020</t>
  </si>
  <si>
    <t>SALDO EN CTA. CTE. AL 30/11/2020</t>
  </si>
  <si>
    <t>VIVIANA ORELLANA</t>
  </si>
  <si>
    <t>Contribuciones Hogar A-B y Loncura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</si>
</sst>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4" fillId="0" borderId="43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5" xfId="0" applyNumberFormat="1" applyBorder="1" applyAlignment="1">
      <alignment/>
    </xf>
    <xf numFmtId="16" fontId="0" fillId="0" borderId="46" xfId="0" applyNumberFormat="1" applyBorder="1" applyAlignment="1">
      <alignment/>
    </xf>
    <xf numFmtId="16" fontId="0" fillId="0" borderId="47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181" fontId="4" fillId="0" borderId="48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81" fontId="2" fillId="0" borderId="48" xfId="0" applyNumberFormat="1" applyFont="1" applyFill="1" applyBorder="1" applyAlignment="1">
      <alignment/>
    </xf>
    <xf numFmtId="181" fontId="3" fillId="0" borderId="5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59"/>
  <sheetViews>
    <sheetView tabSelected="1" zoomScalePageLayoutView="0" workbookViewId="0" topLeftCell="A1">
      <pane ySplit="7" topLeftCell="A120" activePane="bottomLeft" state="frozen"/>
      <selection pane="topLeft" activeCell="A1" sqref="A1"/>
      <selection pane="bottomLeft" activeCell="F3" sqref="F3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17</v>
      </c>
      <c r="C4" s="2"/>
      <c r="D4" s="2"/>
      <c r="E4" s="3"/>
      <c r="F4" s="4"/>
      <c r="G4" s="4"/>
    </row>
    <row r="5" spans="2:7" ht="14.25">
      <c r="B5" s="26" t="s">
        <v>139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28</v>
      </c>
      <c r="G6" s="27">
        <v>189195626</v>
      </c>
    </row>
    <row r="7" spans="2:7" ht="24" customHeight="1" thickBot="1">
      <c r="B7" s="75" t="s">
        <v>0</v>
      </c>
      <c r="C7" s="57" t="s">
        <v>33</v>
      </c>
      <c r="D7" s="31" t="s">
        <v>46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24655420</v>
      </c>
      <c r="G10" s="23"/>
    </row>
    <row r="11" spans="1:7" ht="15" customHeight="1" hidden="1" outlineLevel="2">
      <c r="A11" s="5"/>
      <c r="B11" s="65" t="s">
        <v>34</v>
      </c>
      <c r="C11" s="32">
        <v>85</v>
      </c>
      <c r="D11" s="73"/>
      <c r="E11" s="70">
        <v>467500</v>
      </c>
      <c r="F11" s="6"/>
      <c r="G11" s="23"/>
    </row>
    <row r="12" spans="1:7" ht="15" customHeight="1" hidden="1" outlineLevel="2">
      <c r="A12" s="5"/>
      <c r="B12" s="65" t="s">
        <v>29</v>
      </c>
      <c r="C12" s="32">
        <v>110</v>
      </c>
      <c r="D12" s="73"/>
      <c r="E12" s="70">
        <v>605000</v>
      </c>
      <c r="F12" s="6"/>
      <c r="G12" s="23"/>
    </row>
    <row r="13" spans="1:7" ht="15" customHeight="1" hidden="1" outlineLevel="2">
      <c r="A13" s="5"/>
      <c r="B13" s="65" t="s">
        <v>32</v>
      </c>
      <c r="C13" s="32">
        <v>247</v>
      </c>
      <c r="D13" s="73"/>
      <c r="E13" s="70">
        <v>1358500</v>
      </c>
      <c r="F13" s="6"/>
      <c r="G13" s="23"/>
    </row>
    <row r="14" spans="1:7" ht="15" customHeight="1" hidden="1" outlineLevel="2">
      <c r="A14" s="5"/>
      <c r="B14" s="65" t="s">
        <v>35</v>
      </c>
      <c r="C14" s="32">
        <v>164</v>
      </c>
      <c r="D14" s="73"/>
      <c r="E14" s="70">
        <v>902000</v>
      </c>
      <c r="F14" s="6"/>
      <c r="G14" s="23"/>
    </row>
    <row r="15" spans="1:7" ht="15" customHeight="1" hidden="1" outlineLevel="2">
      <c r="A15" s="5"/>
      <c r="B15" s="65" t="s">
        <v>27</v>
      </c>
      <c r="C15" s="32">
        <f>174+1</f>
        <v>175</v>
      </c>
      <c r="D15" s="73"/>
      <c r="E15" s="70">
        <f>957000+2200</f>
        <v>959200</v>
      </c>
      <c r="F15" s="6"/>
      <c r="G15" s="23"/>
    </row>
    <row r="16" spans="1:7" ht="15" customHeight="1" hidden="1" outlineLevel="2">
      <c r="A16" s="5"/>
      <c r="B16" s="65" t="s">
        <v>36</v>
      </c>
      <c r="C16" s="32">
        <f>476+1+1</f>
        <v>478</v>
      </c>
      <c r="D16" s="73"/>
      <c r="E16" s="70">
        <f>2618000+2120+26400</f>
        <v>2646520</v>
      </c>
      <c r="F16" s="6"/>
      <c r="G16" s="23"/>
    </row>
    <row r="17" spans="1:7" ht="15" customHeight="1" hidden="1" outlineLevel="2">
      <c r="A17" s="5"/>
      <c r="B17" s="65" t="s">
        <v>37</v>
      </c>
      <c r="C17" s="32">
        <f>1+1+1+1+1+583</f>
        <v>588</v>
      </c>
      <c r="D17" s="73"/>
      <c r="E17" s="70">
        <f>21200+2200+2200+12720+2200+3206500</f>
        <v>3247020</v>
      </c>
      <c r="F17" s="6"/>
      <c r="G17" s="23"/>
    </row>
    <row r="18" spans="1:7" ht="15" customHeight="1" hidden="1" outlineLevel="2">
      <c r="A18" s="5"/>
      <c r="B18" s="65" t="s">
        <v>38</v>
      </c>
      <c r="C18" s="32">
        <v>82</v>
      </c>
      <c r="D18" s="73"/>
      <c r="E18" s="70">
        <v>451000</v>
      </c>
      <c r="F18" s="6"/>
      <c r="G18" s="23"/>
    </row>
    <row r="19" spans="1:7" ht="15" customHeight="1" hidden="1" outlineLevel="2">
      <c r="A19" s="5"/>
      <c r="B19" s="65" t="s">
        <v>25</v>
      </c>
      <c r="C19" s="32">
        <f>159+1</f>
        <v>160</v>
      </c>
      <c r="D19" s="73"/>
      <c r="E19" s="70">
        <f>874500+5500</f>
        <v>880000</v>
      </c>
      <c r="F19" s="6"/>
      <c r="G19" s="23"/>
    </row>
    <row r="20" spans="1:7" ht="15" customHeight="1" hidden="1" outlineLevel="2">
      <c r="A20" s="5"/>
      <c r="B20" s="65" t="s">
        <v>39</v>
      </c>
      <c r="C20" s="32">
        <f>1+408+1</f>
        <v>410</v>
      </c>
      <c r="D20" s="73"/>
      <c r="E20" s="70">
        <f>2200+2244000+10600</f>
        <v>2256800</v>
      </c>
      <c r="F20" s="6"/>
      <c r="G20" s="23"/>
    </row>
    <row r="21" spans="1:7" ht="15" customHeight="1" hidden="1" outlineLevel="2">
      <c r="A21" s="5"/>
      <c r="B21" s="65" t="s">
        <v>40</v>
      </c>
      <c r="C21" s="32">
        <f>153+1+1</f>
        <v>155</v>
      </c>
      <c r="D21" s="73"/>
      <c r="E21" s="70">
        <f>841500+2200+6600</f>
        <v>850300</v>
      </c>
      <c r="F21" s="6"/>
      <c r="G21" s="23"/>
    </row>
    <row r="22" spans="1:7" ht="15" customHeight="1" hidden="1" outlineLevel="2">
      <c r="A22" s="5"/>
      <c r="B22" s="65" t="s">
        <v>41</v>
      </c>
      <c r="C22" s="32">
        <f>327+1</f>
        <v>328</v>
      </c>
      <c r="D22" s="73"/>
      <c r="E22" s="70">
        <f>2200+1798500</f>
        <v>1800700</v>
      </c>
      <c r="F22" s="6"/>
      <c r="G22" s="23"/>
    </row>
    <row r="23" spans="1:7" ht="15" customHeight="1" hidden="1" outlineLevel="2">
      <c r="A23" s="5"/>
      <c r="B23" s="65" t="s">
        <v>24</v>
      </c>
      <c r="C23" s="32">
        <v>96</v>
      </c>
      <c r="D23" s="73"/>
      <c r="E23" s="70">
        <v>528000</v>
      </c>
      <c r="F23" s="6"/>
      <c r="G23" s="23"/>
    </row>
    <row r="24" spans="1:7" ht="15" customHeight="1" hidden="1" outlineLevel="2">
      <c r="A24" s="5"/>
      <c r="B24" s="65" t="s">
        <v>42</v>
      </c>
      <c r="C24" s="32">
        <f>1+434+1+1</f>
        <v>437</v>
      </c>
      <c r="D24" s="73" t="s">
        <v>7</v>
      </c>
      <c r="E24" s="70">
        <f>1230+2387000+2750+26400</f>
        <v>2417380</v>
      </c>
      <c r="F24" s="6"/>
      <c r="G24" s="23"/>
    </row>
    <row r="25" spans="1:7" ht="15" customHeight="1" hidden="1" outlineLevel="2">
      <c r="A25" s="5"/>
      <c r="B25" s="65" t="s">
        <v>30</v>
      </c>
      <c r="C25" s="32">
        <f>286</f>
        <v>286</v>
      </c>
      <c r="D25" s="73"/>
      <c r="E25" s="70">
        <f>1573000</f>
        <v>1573000</v>
      </c>
      <c r="F25" s="6"/>
      <c r="G25" s="23"/>
    </row>
    <row r="26" spans="1:7" ht="15" customHeight="1" hidden="1" outlineLevel="2">
      <c r="A26" s="5"/>
      <c r="B26" s="65" t="s">
        <v>43</v>
      </c>
      <c r="C26" s="32">
        <f>222+1</f>
        <v>223</v>
      </c>
      <c r="D26" s="73"/>
      <c r="E26" s="70">
        <f>1221000+11000</f>
        <v>1232000</v>
      </c>
      <c r="F26" s="6"/>
      <c r="G26" s="23"/>
    </row>
    <row r="27" spans="1:7" ht="15" customHeight="1" hidden="1" outlineLevel="2">
      <c r="A27" s="5"/>
      <c r="B27" s="65" t="s">
        <v>31</v>
      </c>
      <c r="C27" s="32">
        <v>204</v>
      </c>
      <c r="D27" s="73"/>
      <c r="E27" s="70">
        <f>1116500+5500</f>
        <v>1122000</v>
      </c>
      <c r="F27" s="6"/>
      <c r="G27" s="23"/>
    </row>
    <row r="28" spans="1:7" ht="15" customHeight="1" hidden="1" outlineLevel="2">
      <c r="A28" s="5"/>
      <c r="B28" s="65" t="s">
        <v>44</v>
      </c>
      <c r="C28" s="32">
        <v>130</v>
      </c>
      <c r="D28" s="73"/>
      <c r="E28" s="70">
        <v>715000</v>
      </c>
      <c r="F28" s="6"/>
      <c r="G28" s="23"/>
    </row>
    <row r="29" spans="1:7" ht="14.25" customHeight="1" hidden="1" outlineLevel="2">
      <c r="A29" s="5"/>
      <c r="B29" s="65" t="s">
        <v>45</v>
      </c>
      <c r="C29" s="32">
        <f>117</f>
        <v>117</v>
      </c>
      <c r="D29" s="73"/>
      <c r="E29" s="78">
        <v>643500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116</v>
      </c>
      <c r="C32" s="32"/>
      <c r="D32" s="5" t="s">
        <v>117</v>
      </c>
      <c r="E32" s="70">
        <f>16386+1854</f>
        <v>18240</v>
      </c>
      <c r="F32" s="6"/>
      <c r="G32" s="23"/>
    </row>
    <row r="33" spans="1:7" ht="15" customHeight="1" outlineLevel="2">
      <c r="A33" s="5"/>
      <c r="B33" s="65" t="s">
        <v>6</v>
      </c>
      <c r="C33" s="32"/>
      <c r="D33" s="5" t="s">
        <v>127</v>
      </c>
      <c r="E33" s="70">
        <f>21000+13333+10000+13333</f>
        <v>57666</v>
      </c>
      <c r="F33" s="6"/>
      <c r="G33" s="23"/>
    </row>
    <row r="34" spans="1:7" ht="15" customHeight="1" outlineLevel="2">
      <c r="A34" s="5"/>
      <c r="B34" s="65" t="s">
        <v>115</v>
      </c>
      <c r="C34" s="32"/>
      <c r="D34" s="5" t="s">
        <v>119</v>
      </c>
      <c r="E34" s="70">
        <f>14583207+1348233+14000+22739+166090</f>
        <v>16134269</v>
      </c>
      <c r="F34" s="6"/>
      <c r="G34" s="23"/>
    </row>
    <row r="35" spans="1:8" ht="15" customHeight="1" outlineLevel="2">
      <c r="A35" s="5"/>
      <c r="B35" s="65" t="s">
        <v>92</v>
      </c>
      <c r="C35" s="32"/>
      <c r="D35" s="5" t="s">
        <v>91</v>
      </c>
      <c r="E35" s="70">
        <v>15335051</v>
      </c>
      <c r="F35" s="6"/>
      <c r="G35" s="23"/>
      <c r="H35" s="3"/>
    </row>
    <row r="36" spans="1:7" ht="15" customHeight="1" outlineLevel="2">
      <c r="A36" s="5"/>
      <c r="B36" s="65" t="s">
        <v>90</v>
      </c>
      <c r="C36" s="32"/>
      <c r="D36" s="5" t="s">
        <v>118</v>
      </c>
      <c r="E36" s="70">
        <f>1935+9034+36135+60224</f>
        <v>107328</v>
      </c>
      <c r="F36" s="6"/>
      <c r="G36" s="23"/>
    </row>
    <row r="37" spans="1:7" ht="15" customHeight="1" outlineLevel="2">
      <c r="A37" s="5"/>
      <c r="B37" s="65" t="s">
        <v>130</v>
      </c>
      <c r="C37" s="32"/>
      <c r="D37" s="5" t="s">
        <v>177</v>
      </c>
      <c r="E37" s="70">
        <v>366822</v>
      </c>
      <c r="F37" s="6"/>
      <c r="G37" s="23"/>
    </row>
    <row r="38" spans="1:7" ht="15" customHeight="1" outlineLevel="2">
      <c r="A38" s="5"/>
      <c r="B38" s="65" t="s">
        <v>98</v>
      </c>
      <c r="C38" s="32"/>
      <c r="D38" s="5" t="s">
        <v>126</v>
      </c>
      <c r="E38" s="78">
        <f>164010+322380</f>
        <v>486390</v>
      </c>
      <c r="F38" s="6">
        <f>SUM(E32:E38)</f>
        <v>32505766</v>
      </c>
      <c r="G38" s="23"/>
    </row>
    <row r="39" spans="1:7" ht="15" customHeight="1" outlineLevel="2">
      <c r="A39" s="5"/>
      <c r="B39" s="65"/>
      <c r="C39" s="32"/>
      <c r="D39" s="5"/>
      <c r="E39" s="78"/>
      <c r="F39" s="6"/>
      <c r="G39" s="23"/>
    </row>
    <row r="40" spans="1:7" ht="15" customHeight="1" outlineLevel="2">
      <c r="A40" s="5" t="s">
        <v>7</v>
      </c>
      <c r="B40" s="86" t="s">
        <v>8</v>
      </c>
      <c r="C40" s="33"/>
      <c r="D40" s="11"/>
      <c r="E40" s="70"/>
      <c r="F40" s="6"/>
      <c r="G40" s="23"/>
    </row>
    <row r="41" spans="1:7" ht="15" customHeight="1" outlineLevel="2" thickBot="1">
      <c r="A41" s="5"/>
      <c r="B41" s="88" t="s">
        <v>9</v>
      </c>
      <c r="C41" s="32"/>
      <c r="D41" s="61" t="s">
        <v>80</v>
      </c>
      <c r="E41" s="92">
        <f>97920+81200+474362+10402+51375+118998+42200+55845+56240+94305+61525+100800+481648+94150+56240+59196+43605</f>
        <v>1980011</v>
      </c>
      <c r="F41" s="68">
        <f>SUM(E41:E41)</f>
        <v>1980011</v>
      </c>
      <c r="G41" s="91"/>
    </row>
    <row r="42" spans="1:7" ht="11.25" outlineLevel="2">
      <c r="A42" s="5"/>
      <c r="B42" s="89" t="s">
        <v>10</v>
      </c>
      <c r="C42" s="80"/>
      <c r="D42" s="5"/>
      <c r="E42" s="65"/>
      <c r="F42" s="6"/>
      <c r="G42" s="69"/>
    </row>
    <row r="43" spans="1:7" ht="15" customHeight="1" outlineLevel="2">
      <c r="A43" s="5"/>
      <c r="B43" s="86" t="s">
        <v>11</v>
      </c>
      <c r="C43" s="81"/>
      <c r="D43" s="11"/>
      <c r="E43" s="70"/>
      <c r="F43" s="6"/>
      <c r="G43" s="69"/>
    </row>
    <row r="44" spans="1:7" ht="14.25" customHeight="1" outlineLevel="2">
      <c r="A44" s="5"/>
      <c r="B44" s="65" t="s">
        <v>153</v>
      </c>
      <c r="C44" s="81"/>
      <c r="D44" s="5" t="s">
        <v>154</v>
      </c>
      <c r="E44" s="70">
        <f>8000</f>
        <v>8000</v>
      </c>
      <c r="F44" s="6"/>
      <c r="G44" s="69"/>
    </row>
    <row r="45" spans="1:7" ht="14.25" customHeight="1" outlineLevel="2">
      <c r="A45" s="5"/>
      <c r="B45" s="65" t="s">
        <v>167</v>
      </c>
      <c r="C45" s="81"/>
      <c r="D45" s="5" t="s">
        <v>138</v>
      </c>
      <c r="E45" s="70">
        <v>82301</v>
      </c>
      <c r="F45" s="6"/>
      <c r="G45" s="69"/>
    </row>
    <row r="46" spans="1:7" ht="14.25" customHeight="1" outlineLevel="2">
      <c r="A46" s="5"/>
      <c r="B46" s="65" t="s">
        <v>67</v>
      </c>
      <c r="C46" s="81"/>
      <c r="D46" s="5" t="s">
        <v>134</v>
      </c>
      <c r="E46" s="70">
        <v>10631</v>
      </c>
      <c r="F46" s="6"/>
      <c r="G46" s="69"/>
    </row>
    <row r="47" spans="1:7" ht="14.25" customHeight="1" outlineLevel="2">
      <c r="A47" s="5"/>
      <c r="B47" s="65" t="s">
        <v>61</v>
      </c>
      <c r="C47" s="81"/>
      <c r="D47" s="5" t="s">
        <v>134</v>
      </c>
      <c r="E47" s="70">
        <v>14995</v>
      </c>
      <c r="F47" s="6"/>
      <c r="G47" s="69"/>
    </row>
    <row r="48" spans="1:7" ht="14.25" customHeight="1" outlineLevel="2">
      <c r="A48" s="5"/>
      <c r="B48" s="65" t="s">
        <v>84</v>
      </c>
      <c r="C48" s="81"/>
      <c r="D48" s="5" t="s">
        <v>134</v>
      </c>
      <c r="E48" s="70">
        <v>6297</v>
      </c>
      <c r="F48" s="6"/>
      <c r="G48" s="69"/>
    </row>
    <row r="49" spans="1:7" ht="14.25" customHeight="1" outlineLevel="2">
      <c r="A49" s="5"/>
      <c r="B49" s="65" t="s">
        <v>61</v>
      </c>
      <c r="C49" s="81"/>
      <c r="D49" s="5" t="s">
        <v>174</v>
      </c>
      <c r="E49" s="70">
        <v>16284</v>
      </c>
      <c r="F49" s="6"/>
      <c r="G49" s="69"/>
    </row>
    <row r="50" spans="1:7" ht="14.25" customHeight="1" outlineLevel="2">
      <c r="A50" s="5"/>
      <c r="B50" s="65" t="s">
        <v>106</v>
      </c>
      <c r="C50" s="81"/>
      <c r="D50" s="5" t="s">
        <v>122</v>
      </c>
      <c r="E50" s="70">
        <v>7990</v>
      </c>
      <c r="F50" s="6"/>
      <c r="G50" s="69"/>
    </row>
    <row r="51" spans="1:7" ht="14.25" customHeight="1" outlineLevel="2">
      <c r="A51" s="5"/>
      <c r="B51" s="65" t="s">
        <v>110</v>
      </c>
      <c r="C51" s="81"/>
      <c r="D51" s="5" t="s">
        <v>125</v>
      </c>
      <c r="E51" s="70">
        <v>26908</v>
      </c>
      <c r="F51" s="6"/>
      <c r="G51" s="69"/>
    </row>
    <row r="52" spans="1:7" ht="14.25" customHeight="1" outlineLevel="2">
      <c r="A52" s="5"/>
      <c r="B52" s="65" t="s">
        <v>114</v>
      </c>
      <c r="C52" s="81"/>
      <c r="D52" s="5" t="s">
        <v>131</v>
      </c>
      <c r="E52" s="70">
        <v>48725</v>
      </c>
      <c r="F52" s="6"/>
      <c r="G52" s="69"/>
    </row>
    <row r="53" spans="1:7" ht="14.25" customHeight="1" outlineLevel="2">
      <c r="A53" s="5"/>
      <c r="B53" s="65" t="s">
        <v>98</v>
      </c>
      <c r="C53" s="81"/>
      <c r="D53" s="5" t="s">
        <v>151</v>
      </c>
      <c r="E53" s="70">
        <v>164010</v>
      </c>
      <c r="F53" s="6"/>
      <c r="G53" s="69"/>
    </row>
    <row r="54" spans="1:7" ht="14.25" customHeight="1" outlineLevel="2">
      <c r="A54" s="5"/>
      <c r="B54" s="65" t="s">
        <v>115</v>
      </c>
      <c r="C54" s="81"/>
      <c r="D54" s="5" t="s">
        <v>103</v>
      </c>
      <c r="E54" s="70">
        <f>2434204+44455+5000000+514688+5000000+139488+2362038+207808</f>
        <v>15702681</v>
      </c>
      <c r="F54" s="6"/>
      <c r="G54" s="69"/>
    </row>
    <row r="55" spans="1:8" ht="14.25" customHeight="1" outlineLevel="2">
      <c r="A55" s="5"/>
      <c r="B55" s="65" t="s">
        <v>92</v>
      </c>
      <c r="C55" s="81"/>
      <c r="D55" s="5" t="s">
        <v>103</v>
      </c>
      <c r="E55" s="70">
        <f>157045+2549561+17120+1776652+180580+5000000+5000000+654113</f>
        <v>15335071</v>
      </c>
      <c r="F55" s="6"/>
      <c r="G55" s="69"/>
      <c r="H55" s="3"/>
    </row>
    <row r="56" spans="1:7" ht="14.25" customHeight="1" outlineLevel="2">
      <c r="A56" s="5"/>
      <c r="B56" s="65" t="s">
        <v>82</v>
      </c>
      <c r="C56" s="81"/>
      <c r="D56" s="5" t="s">
        <v>142</v>
      </c>
      <c r="E56" s="70">
        <v>230000</v>
      </c>
      <c r="F56" s="6"/>
      <c r="G56" s="69"/>
    </row>
    <row r="57" spans="1:7" ht="14.25" customHeight="1" outlineLevel="2">
      <c r="A57" s="5"/>
      <c r="B57" s="65" t="s">
        <v>82</v>
      </c>
      <c r="C57" s="81"/>
      <c r="D57" s="5" t="s">
        <v>143</v>
      </c>
      <c r="E57" s="70">
        <v>150000</v>
      </c>
      <c r="F57" s="6"/>
      <c r="G57" s="69"/>
    </row>
    <row r="58" spans="1:7" ht="14.25" customHeight="1" outlineLevel="2">
      <c r="A58" s="5"/>
      <c r="B58" s="65" t="s">
        <v>82</v>
      </c>
      <c r="C58" s="81"/>
      <c r="D58" s="5" t="s">
        <v>146</v>
      </c>
      <c r="E58" s="70">
        <v>80000</v>
      </c>
      <c r="F58" s="6"/>
      <c r="G58" s="69"/>
    </row>
    <row r="59" spans="1:7" ht="14.25" customHeight="1" outlineLevel="2">
      <c r="A59" s="5"/>
      <c r="B59" s="65" t="s">
        <v>93</v>
      </c>
      <c r="C59" s="81"/>
      <c r="D59" s="5" t="s">
        <v>94</v>
      </c>
      <c r="E59" s="70">
        <v>20172</v>
      </c>
      <c r="F59" s="6"/>
      <c r="G59" s="69"/>
    </row>
    <row r="60" spans="1:7" ht="15" customHeight="1" outlineLevel="2">
      <c r="A60" s="5"/>
      <c r="B60" s="65" t="s">
        <v>70</v>
      </c>
      <c r="C60" s="81"/>
      <c r="D60" s="5" t="s">
        <v>76</v>
      </c>
      <c r="E60" s="70">
        <v>104885</v>
      </c>
      <c r="F60" s="6"/>
      <c r="G60" s="69"/>
    </row>
    <row r="61" spans="1:7" ht="15" customHeight="1" outlineLevel="2">
      <c r="A61" s="5"/>
      <c r="B61" s="65" t="s">
        <v>86</v>
      </c>
      <c r="C61" s="81"/>
      <c r="D61" s="5" t="s">
        <v>87</v>
      </c>
      <c r="E61" s="70">
        <v>2049</v>
      </c>
      <c r="F61" s="6"/>
      <c r="G61" s="69"/>
    </row>
    <row r="62" spans="1:7" ht="15" customHeight="1" outlineLevel="2">
      <c r="A62" s="5"/>
      <c r="B62" s="65" t="s">
        <v>23</v>
      </c>
      <c r="C62" s="81"/>
      <c r="D62" s="5" t="s">
        <v>78</v>
      </c>
      <c r="E62" s="78">
        <v>29544</v>
      </c>
      <c r="F62" s="6"/>
      <c r="G62" s="69">
        <f>SUM(E44:E62)</f>
        <v>32040543</v>
      </c>
    </row>
    <row r="63" spans="1:7" ht="15" customHeight="1" outlineLevel="2">
      <c r="A63" s="5"/>
      <c r="B63" s="65"/>
      <c r="C63" s="81"/>
      <c r="D63" s="5"/>
      <c r="E63" s="78"/>
      <c r="F63" s="6"/>
      <c r="G63" s="69"/>
    </row>
    <row r="64" spans="1:7" ht="15" customHeight="1" outlineLevel="2">
      <c r="A64" s="5"/>
      <c r="B64" s="86" t="s">
        <v>8</v>
      </c>
      <c r="C64" s="81"/>
      <c r="D64" s="11"/>
      <c r="E64" s="70"/>
      <c r="F64" s="6"/>
      <c r="G64" s="69"/>
    </row>
    <row r="65" spans="1:7" ht="15" customHeight="1" outlineLevel="2">
      <c r="A65" s="5"/>
      <c r="B65" s="65" t="s">
        <v>101</v>
      </c>
      <c r="C65" s="81"/>
      <c r="D65" s="5" t="s">
        <v>132</v>
      </c>
      <c r="E65" s="70">
        <v>125000</v>
      </c>
      <c r="F65" s="6"/>
      <c r="G65" s="69"/>
    </row>
    <row r="66" spans="1:7" ht="15" customHeight="1" outlineLevel="2">
      <c r="A66" s="5"/>
      <c r="B66" s="65" t="s">
        <v>101</v>
      </c>
      <c r="C66" s="81"/>
      <c r="D66" s="5" t="s">
        <v>156</v>
      </c>
      <c r="E66" s="70">
        <v>80000</v>
      </c>
      <c r="F66" s="6"/>
      <c r="G66" s="69"/>
    </row>
    <row r="67" spans="1:7" ht="15" customHeight="1" outlineLevel="2">
      <c r="A67" s="5"/>
      <c r="B67" s="65" t="s">
        <v>164</v>
      </c>
      <c r="C67" s="81"/>
      <c r="D67" s="5" t="s">
        <v>165</v>
      </c>
      <c r="E67" s="70">
        <v>586332</v>
      </c>
      <c r="F67" s="6"/>
      <c r="G67" s="69"/>
    </row>
    <row r="68" spans="1:7" ht="15" customHeight="1" outlineLevel="2">
      <c r="A68" s="5"/>
      <c r="B68" s="65" t="s">
        <v>162</v>
      </c>
      <c r="C68" s="81"/>
      <c r="D68" s="5" t="s">
        <v>163</v>
      </c>
      <c r="E68" s="70">
        <v>7390</v>
      </c>
      <c r="F68" s="6"/>
      <c r="G68" s="69"/>
    </row>
    <row r="69" spans="1:7" ht="15" customHeight="1" outlineLevel="2">
      <c r="A69" s="5"/>
      <c r="B69" s="65" t="s">
        <v>157</v>
      </c>
      <c r="C69" s="81"/>
      <c r="D69" s="5" t="s">
        <v>158</v>
      </c>
      <c r="E69" s="70">
        <v>7000</v>
      </c>
      <c r="F69" s="6"/>
      <c r="G69" s="69"/>
    </row>
    <row r="70" spans="1:7" ht="15" customHeight="1" outlineLevel="2">
      <c r="A70" s="5"/>
      <c r="B70" s="65" t="s">
        <v>84</v>
      </c>
      <c r="C70" s="81"/>
      <c r="D70" s="5" t="s">
        <v>160</v>
      </c>
      <c r="E70" s="70">
        <v>4300</v>
      </c>
      <c r="F70" s="6"/>
      <c r="G70" s="69"/>
    </row>
    <row r="71" spans="1:7" ht="15" customHeight="1" outlineLevel="2">
      <c r="A71" s="5"/>
      <c r="B71" s="65" t="s">
        <v>180</v>
      </c>
      <c r="C71" s="81"/>
      <c r="D71" s="5" t="s">
        <v>166</v>
      </c>
      <c r="E71" s="70">
        <v>56240</v>
      </c>
      <c r="F71" s="6"/>
      <c r="G71" s="69"/>
    </row>
    <row r="72" spans="1:7" ht="15" customHeight="1" outlineLevel="2">
      <c r="A72" s="5"/>
      <c r="B72" s="65" t="s">
        <v>168</v>
      </c>
      <c r="C72" s="81"/>
      <c r="D72" s="5" t="s">
        <v>169</v>
      </c>
      <c r="E72" s="70">
        <v>48409</v>
      </c>
      <c r="F72" s="6"/>
      <c r="G72" s="69"/>
    </row>
    <row r="73" spans="1:7" ht="15" customHeight="1" outlineLevel="2">
      <c r="A73" s="5"/>
      <c r="B73" s="65" t="s">
        <v>102</v>
      </c>
      <c r="C73" s="81"/>
      <c r="D73" s="5" t="s">
        <v>133</v>
      </c>
      <c r="E73" s="70">
        <v>25000</v>
      </c>
      <c r="F73" s="6"/>
      <c r="G73" s="69"/>
    </row>
    <row r="74" spans="1:7" ht="15" customHeight="1" outlineLevel="2">
      <c r="A74" s="5"/>
      <c r="B74" s="65" t="s">
        <v>147</v>
      </c>
      <c r="C74" s="81"/>
      <c r="D74" s="5" t="s">
        <v>148</v>
      </c>
      <c r="E74" s="70">
        <v>12959</v>
      </c>
      <c r="F74" s="6"/>
      <c r="G74" s="69"/>
    </row>
    <row r="75" spans="1:7" ht="15" customHeight="1" outlineLevel="2">
      <c r="A75" s="5"/>
      <c r="B75" s="105" t="s">
        <v>149</v>
      </c>
      <c r="C75" s="108"/>
      <c r="D75" s="109" t="s">
        <v>152</v>
      </c>
      <c r="E75" s="110">
        <f>36338+19128</f>
        <v>55466</v>
      </c>
      <c r="F75" s="111"/>
      <c r="G75" s="107"/>
    </row>
    <row r="76" spans="1:7" ht="15" customHeight="1" outlineLevel="2">
      <c r="A76" s="5"/>
      <c r="B76" s="65" t="s">
        <v>144</v>
      </c>
      <c r="C76" s="81"/>
      <c r="D76" s="5" t="s">
        <v>145</v>
      </c>
      <c r="E76" s="70">
        <v>285600</v>
      </c>
      <c r="F76" s="6"/>
      <c r="G76" s="69"/>
    </row>
    <row r="77" spans="1:7" ht="15" customHeight="1" outlineLevel="2">
      <c r="A77" s="5"/>
      <c r="B77" s="65" t="s">
        <v>99</v>
      </c>
      <c r="C77" s="81"/>
      <c r="D77" s="5" t="s">
        <v>100</v>
      </c>
      <c r="E77" s="70">
        <f>46350+17529</f>
        <v>63879</v>
      </c>
      <c r="F77" s="6"/>
      <c r="G77" s="69"/>
    </row>
    <row r="78" spans="1:7" ht="15" customHeight="1" outlineLevel="2">
      <c r="A78" s="5"/>
      <c r="B78" s="65" t="s">
        <v>58</v>
      </c>
      <c r="C78" s="81"/>
      <c r="D78" s="5" t="s">
        <v>77</v>
      </c>
      <c r="E78" s="70">
        <f>2200+3400</f>
        <v>5600</v>
      </c>
      <c r="F78" s="6"/>
      <c r="G78" s="69"/>
    </row>
    <row r="79" spans="1:7" ht="15" customHeight="1" outlineLevel="2">
      <c r="A79" s="5"/>
      <c r="B79" s="65" t="s">
        <v>47</v>
      </c>
      <c r="C79" s="81"/>
      <c r="D79" s="5" t="s">
        <v>79</v>
      </c>
      <c r="E79" s="78">
        <v>297262</v>
      </c>
      <c r="F79" s="6"/>
      <c r="G79" s="69">
        <f>SUM(E65:E79)</f>
        <v>1660437</v>
      </c>
    </row>
    <row r="80" spans="1:7" ht="14.25" customHeight="1" outlineLevel="2">
      <c r="A80" s="5"/>
      <c r="B80" s="65"/>
      <c r="C80" s="81"/>
      <c r="D80" s="5"/>
      <c r="E80" s="78"/>
      <c r="F80" s="6"/>
      <c r="G80" s="69"/>
    </row>
    <row r="81" spans="1:7" ht="15" customHeight="1" outlineLevel="2">
      <c r="A81" s="5"/>
      <c r="B81" s="86" t="s">
        <v>18</v>
      </c>
      <c r="C81" s="81"/>
      <c r="D81" s="5"/>
      <c r="E81" s="70"/>
      <c r="F81" s="6"/>
      <c r="G81" s="69"/>
    </row>
    <row r="82" spans="1:7" ht="15" customHeight="1" outlineLevel="2">
      <c r="A82" s="5"/>
      <c r="B82" s="65" t="s">
        <v>22</v>
      </c>
      <c r="C82" s="81"/>
      <c r="D82" s="5" t="s">
        <v>155</v>
      </c>
      <c r="E82" s="70">
        <v>517367</v>
      </c>
      <c r="F82" s="6"/>
      <c r="G82" s="69"/>
    </row>
    <row r="83" spans="1:7" ht="15" customHeight="1" outlineLevel="2">
      <c r="A83" s="5"/>
      <c r="B83" s="65" t="s">
        <v>176</v>
      </c>
      <c r="C83" s="81"/>
      <c r="D83" s="5" t="s">
        <v>181</v>
      </c>
      <c r="E83" s="78">
        <v>1455609</v>
      </c>
      <c r="F83" s="6"/>
      <c r="G83" s="69">
        <f>SUM(E82:E83)</f>
        <v>1972976</v>
      </c>
    </row>
    <row r="84" spans="1:7" ht="14.25" customHeight="1" outlineLevel="2">
      <c r="A84" s="5"/>
      <c r="B84" s="65"/>
      <c r="C84" s="81"/>
      <c r="D84" s="5"/>
      <c r="E84" s="78"/>
      <c r="F84" s="6"/>
      <c r="G84" s="69"/>
    </row>
    <row r="85" spans="1:7" ht="15" customHeight="1" hidden="1" outlineLevel="2" thickTop="1">
      <c r="A85" s="5"/>
      <c r="B85" s="65"/>
      <c r="C85" s="81"/>
      <c r="D85" s="5"/>
      <c r="E85" s="78"/>
      <c r="F85" s="6"/>
      <c r="G85" s="69"/>
    </row>
    <row r="86" spans="1:7" ht="15" customHeight="1" outlineLevel="2">
      <c r="A86" s="5"/>
      <c r="B86" s="86" t="s">
        <v>57</v>
      </c>
      <c r="C86" s="81"/>
      <c r="D86" s="78"/>
      <c r="E86" s="78"/>
      <c r="F86" s="6"/>
      <c r="G86" s="69"/>
    </row>
    <row r="87" spans="1:7" ht="15" customHeight="1" outlineLevel="2">
      <c r="A87" s="5"/>
      <c r="B87" s="65" t="s">
        <v>69</v>
      </c>
      <c r="C87" s="81"/>
      <c r="D87" s="5" t="s">
        <v>129</v>
      </c>
      <c r="E87" s="70">
        <v>900086</v>
      </c>
      <c r="F87" s="6"/>
      <c r="G87" s="69"/>
    </row>
    <row r="88" spans="1:7" ht="15" customHeight="1" outlineLevel="2">
      <c r="A88" s="5"/>
      <c r="B88" s="65" t="s">
        <v>136</v>
      </c>
      <c r="C88" s="81"/>
      <c r="D88" s="5" t="s">
        <v>159</v>
      </c>
      <c r="E88" s="78">
        <v>680280</v>
      </c>
      <c r="F88" s="6"/>
      <c r="G88" s="69">
        <f>SUM(E87:E88)</f>
        <v>1580366</v>
      </c>
    </row>
    <row r="89" spans="1:7" ht="14.25" customHeight="1" outlineLevel="2">
      <c r="A89" s="5"/>
      <c r="B89" s="65"/>
      <c r="C89" s="81"/>
      <c r="D89" s="5"/>
      <c r="E89" s="78"/>
      <c r="F89" s="6"/>
      <c r="G89" s="69"/>
    </row>
    <row r="90" spans="1:7" ht="15" customHeight="1" outlineLevel="2">
      <c r="A90" s="5"/>
      <c r="B90" s="86" t="s">
        <v>19</v>
      </c>
      <c r="C90" s="81"/>
      <c r="D90" s="5"/>
      <c r="E90" s="70"/>
      <c r="F90" s="6"/>
      <c r="G90" s="69"/>
    </row>
    <row r="91" spans="1:7" ht="15" customHeight="1" outlineLevel="2">
      <c r="A91" s="5"/>
      <c r="B91" s="65" t="s">
        <v>107</v>
      </c>
      <c r="C91" s="81"/>
      <c r="D91" s="5" t="s">
        <v>172</v>
      </c>
      <c r="E91" s="70">
        <v>10000</v>
      </c>
      <c r="F91" s="6"/>
      <c r="G91" s="69"/>
    </row>
    <row r="92" spans="1:7" ht="15" customHeight="1" outlineLevel="2">
      <c r="A92" s="5"/>
      <c r="B92" s="65" t="s">
        <v>108</v>
      </c>
      <c r="C92" s="81"/>
      <c r="D92" s="5" t="s">
        <v>172</v>
      </c>
      <c r="E92" s="70">
        <v>10000</v>
      </c>
      <c r="F92" s="6"/>
      <c r="G92" s="69"/>
    </row>
    <row r="93" spans="1:7" ht="15" customHeight="1" outlineLevel="2">
      <c r="A93" s="5"/>
      <c r="B93" s="65" t="s">
        <v>109</v>
      </c>
      <c r="C93" s="81"/>
      <c r="D93" s="5" t="s">
        <v>172</v>
      </c>
      <c r="E93" s="70">
        <v>10000</v>
      </c>
      <c r="F93" s="6"/>
      <c r="G93" s="69"/>
    </row>
    <row r="94" spans="1:7" ht="15" customHeight="1" outlineLevel="2">
      <c r="A94" s="5"/>
      <c r="B94" s="65" t="s">
        <v>137</v>
      </c>
      <c r="C94" s="81"/>
      <c r="D94" s="5" t="s">
        <v>172</v>
      </c>
      <c r="E94" s="70">
        <v>10000</v>
      </c>
      <c r="F94" s="6"/>
      <c r="G94" s="69"/>
    </row>
    <row r="95" spans="1:7" ht="15" customHeight="1" outlineLevel="2">
      <c r="A95" s="5"/>
      <c r="B95" s="65" t="s">
        <v>121</v>
      </c>
      <c r="C95" s="81"/>
      <c r="D95" s="5" t="s">
        <v>172</v>
      </c>
      <c r="E95" s="70">
        <v>10000</v>
      </c>
      <c r="F95" s="6"/>
      <c r="G95" s="69"/>
    </row>
    <row r="96" spans="1:7" ht="15" customHeight="1" outlineLevel="2">
      <c r="A96" s="5"/>
      <c r="B96" s="65" t="s">
        <v>111</v>
      </c>
      <c r="C96" s="81"/>
      <c r="D96" s="5" t="s">
        <v>172</v>
      </c>
      <c r="E96" s="70">
        <v>10000</v>
      </c>
      <c r="F96" s="6"/>
      <c r="G96" s="69"/>
    </row>
    <row r="97" spans="1:7" ht="15" customHeight="1" outlineLevel="2">
      <c r="A97" s="5"/>
      <c r="B97" s="65" t="s">
        <v>113</v>
      </c>
      <c r="C97" s="81"/>
      <c r="D97" s="5" t="s">
        <v>172</v>
      </c>
      <c r="E97" s="70">
        <v>10000</v>
      </c>
      <c r="F97" s="6"/>
      <c r="G97" s="69"/>
    </row>
    <row r="98" spans="1:7" ht="15" customHeight="1" outlineLevel="2">
      <c r="A98" s="5"/>
      <c r="B98" s="65" t="s">
        <v>112</v>
      </c>
      <c r="C98" s="81"/>
      <c r="D98" s="5" t="s">
        <v>172</v>
      </c>
      <c r="E98" s="70">
        <v>10000</v>
      </c>
      <c r="F98" s="6"/>
      <c r="G98" s="69"/>
    </row>
    <row r="99" spans="1:7" ht="15" customHeight="1" outlineLevel="2">
      <c r="A99" s="5"/>
      <c r="B99" s="66" t="s">
        <v>20</v>
      </c>
      <c r="C99" s="81"/>
      <c r="D99" s="5"/>
      <c r="E99" s="70"/>
      <c r="F99" s="6"/>
      <c r="G99" s="69"/>
    </row>
    <row r="100" spans="1:7" ht="15" customHeight="1" outlineLevel="2">
      <c r="A100" s="5"/>
      <c r="B100" s="65" t="s">
        <v>84</v>
      </c>
      <c r="C100" s="81"/>
      <c r="D100" s="5" t="s">
        <v>124</v>
      </c>
      <c r="E100" s="70">
        <v>39704</v>
      </c>
      <c r="F100" s="6"/>
      <c r="G100" s="69"/>
    </row>
    <row r="101" spans="1:7" ht="15" customHeight="1" outlineLevel="2">
      <c r="A101" s="5"/>
      <c r="B101" s="65" t="s">
        <v>112</v>
      </c>
      <c r="C101" s="81"/>
      <c r="D101" s="5" t="s">
        <v>173</v>
      </c>
      <c r="E101" s="70">
        <f>19830+16490</f>
        <v>36320</v>
      </c>
      <c r="F101" s="6"/>
      <c r="G101" s="69"/>
    </row>
    <row r="102" spans="1:7" ht="15" customHeight="1" outlineLevel="2">
      <c r="A102" s="5"/>
      <c r="B102" s="65" t="s">
        <v>110</v>
      </c>
      <c r="C102" s="81"/>
      <c r="D102" s="5" t="s">
        <v>128</v>
      </c>
      <c r="E102" s="78">
        <v>24133</v>
      </c>
      <c r="F102" s="6"/>
      <c r="G102" s="69">
        <f>SUM(E91:E102)</f>
        <v>180157</v>
      </c>
    </row>
    <row r="103" spans="1:7" ht="15" customHeight="1" outlineLevel="2">
      <c r="A103" s="5"/>
      <c r="B103" s="65"/>
      <c r="C103" s="81"/>
      <c r="D103" s="5"/>
      <c r="E103" s="78"/>
      <c r="F103" s="6"/>
      <c r="G103" s="69"/>
    </row>
    <row r="104" spans="1:7" ht="15" customHeight="1" outlineLevel="2">
      <c r="A104" s="5"/>
      <c r="B104" s="66" t="s">
        <v>73</v>
      </c>
      <c r="C104" s="81"/>
      <c r="D104" s="5"/>
      <c r="E104" s="70"/>
      <c r="F104" s="6"/>
      <c r="G104" s="69"/>
    </row>
    <row r="105" spans="1:7" ht="15" customHeight="1" outlineLevel="2">
      <c r="A105" s="5"/>
      <c r="B105" s="65" t="s">
        <v>95</v>
      </c>
      <c r="C105" s="81"/>
      <c r="D105" s="5" t="s">
        <v>96</v>
      </c>
      <c r="E105" s="70">
        <v>126567</v>
      </c>
      <c r="F105" s="6"/>
      <c r="G105" s="69"/>
    </row>
    <row r="106" spans="1:7" ht="15" customHeight="1" outlineLevel="2">
      <c r="A106" s="5"/>
      <c r="B106" s="65" t="s">
        <v>86</v>
      </c>
      <c r="C106" s="81"/>
      <c r="D106" s="5" t="s">
        <v>123</v>
      </c>
      <c r="E106" s="78">
        <v>117210</v>
      </c>
      <c r="F106" s="6"/>
      <c r="G106" s="69">
        <f>SUM(E105:E106)</f>
        <v>243777</v>
      </c>
    </row>
    <row r="107" spans="1:7" ht="15" customHeight="1" outlineLevel="2">
      <c r="A107" s="5"/>
      <c r="B107" s="65"/>
      <c r="C107" s="81"/>
      <c r="D107" s="5"/>
      <c r="E107" s="78"/>
      <c r="F107" s="6"/>
      <c r="G107" s="69"/>
    </row>
    <row r="108" spans="1:7" ht="15" customHeight="1" outlineLevel="2">
      <c r="A108" s="5"/>
      <c r="B108" s="65"/>
      <c r="C108" s="81"/>
      <c r="D108" s="5"/>
      <c r="E108" s="78"/>
      <c r="F108" s="6"/>
      <c r="G108" s="69"/>
    </row>
    <row r="109" spans="1:7" ht="15" customHeight="1" outlineLevel="2">
      <c r="A109" s="5"/>
      <c r="B109" s="105"/>
      <c r="C109" s="108"/>
      <c r="D109" s="109"/>
      <c r="E109" s="106"/>
      <c r="F109" s="111"/>
      <c r="G109" s="107"/>
    </row>
    <row r="110" spans="1:7" ht="15.75" customHeight="1" outlineLevel="2">
      <c r="A110" s="5"/>
      <c r="B110" s="86" t="s">
        <v>6</v>
      </c>
      <c r="C110" s="81"/>
      <c r="D110" s="5"/>
      <c r="E110" s="78"/>
      <c r="F110" s="6"/>
      <c r="G110" s="69"/>
    </row>
    <row r="111" spans="2:7" s="5" customFormat="1" ht="15" customHeight="1" outlineLevel="2">
      <c r="B111" s="65" t="s">
        <v>61</v>
      </c>
      <c r="C111" s="81"/>
      <c r="D111" s="5" t="s">
        <v>175</v>
      </c>
      <c r="E111" s="70">
        <v>19040</v>
      </c>
      <c r="F111" s="8"/>
      <c r="G111" s="70"/>
    </row>
    <row r="112" spans="2:7" s="5" customFormat="1" ht="15" customHeight="1" outlineLevel="2">
      <c r="B112" s="65" t="s">
        <v>61</v>
      </c>
      <c r="C112" s="81"/>
      <c r="D112" s="5" t="s">
        <v>161</v>
      </c>
      <c r="E112" s="70">
        <v>174621</v>
      </c>
      <c r="F112" s="8"/>
      <c r="G112" s="70"/>
    </row>
    <row r="113" spans="2:7" s="5" customFormat="1" ht="15" customHeight="1" outlineLevel="2">
      <c r="B113" s="65" t="s">
        <v>140</v>
      </c>
      <c r="C113" s="81"/>
      <c r="D113" s="5" t="s">
        <v>141</v>
      </c>
      <c r="E113" s="70">
        <v>68782</v>
      </c>
      <c r="F113" s="8"/>
      <c r="G113" s="70"/>
    </row>
    <row r="114" spans="2:7" s="5" customFormat="1" ht="15" customHeight="1" outlineLevel="2">
      <c r="B114" s="65" t="s">
        <v>120</v>
      </c>
      <c r="C114" s="81"/>
      <c r="D114" s="5" t="s">
        <v>150</v>
      </c>
      <c r="E114" s="70">
        <v>138179</v>
      </c>
      <c r="F114" s="8"/>
      <c r="G114" s="70"/>
    </row>
    <row r="115" spans="2:7" s="5" customFormat="1" ht="15" customHeight="1" outlineLevel="2">
      <c r="B115" s="65" t="s">
        <v>104</v>
      </c>
      <c r="C115" s="81"/>
      <c r="D115" s="5" t="s">
        <v>105</v>
      </c>
      <c r="E115" s="78">
        <v>244000</v>
      </c>
      <c r="F115" s="8"/>
      <c r="G115" s="69">
        <f>SUM(E111:E115)</f>
        <v>644622</v>
      </c>
    </row>
    <row r="116" spans="1:7" ht="15" customHeight="1" outlineLevel="2">
      <c r="A116" s="5"/>
      <c r="B116" s="65"/>
      <c r="C116" s="81"/>
      <c r="D116" s="62"/>
      <c r="E116" s="78"/>
      <c r="F116" s="6"/>
      <c r="G116" s="69"/>
    </row>
    <row r="117" spans="1:7" ht="15" customHeight="1" outlineLevel="2">
      <c r="A117" s="5"/>
      <c r="B117" s="86" t="s">
        <v>170</v>
      </c>
      <c r="C117" s="81"/>
      <c r="D117" s="11"/>
      <c r="E117" s="70"/>
      <c r="F117" s="6"/>
      <c r="G117" s="69"/>
    </row>
    <row r="118" spans="1:7" ht="15" customHeight="1" outlineLevel="2">
      <c r="A118" s="5"/>
      <c r="B118" s="90" t="s">
        <v>59</v>
      </c>
      <c r="C118" s="81"/>
      <c r="D118" s="5" t="s">
        <v>171</v>
      </c>
      <c r="E118" s="70">
        <v>657597</v>
      </c>
      <c r="F118" s="6"/>
      <c r="G118" s="69"/>
    </row>
    <row r="119" spans="1:7" ht="15" customHeight="1" outlineLevel="2">
      <c r="A119" s="5"/>
      <c r="B119" s="65" t="s">
        <v>64</v>
      </c>
      <c r="C119" s="81"/>
      <c r="D119" s="5" t="s">
        <v>171</v>
      </c>
      <c r="E119" s="70">
        <v>291401</v>
      </c>
      <c r="F119" s="6"/>
      <c r="G119" s="69"/>
    </row>
    <row r="120" spans="1:7" ht="15" customHeight="1" outlineLevel="2">
      <c r="A120" s="5"/>
      <c r="B120" s="65" t="s">
        <v>51</v>
      </c>
      <c r="C120" s="81"/>
      <c r="D120" s="5" t="s">
        <v>171</v>
      </c>
      <c r="E120" s="70">
        <v>903761</v>
      </c>
      <c r="F120" s="6"/>
      <c r="G120" s="69"/>
    </row>
    <row r="121" spans="1:7" ht="15" customHeight="1" outlineLevel="2">
      <c r="A121" s="5"/>
      <c r="B121" s="65" t="s">
        <v>72</v>
      </c>
      <c r="C121" s="81"/>
      <c r="D121" s="5" t="s">
        <v>171</v>
      </c>
      <c r="E121" s="70">
        <v>715714</v>
      </c>
      <c r="F121" s="6"/>
      <c r="G121" s="69"/>
    </row>
    <row r="122" spans="1:7" ht="15" customHeight="1" outlineLevel="2">
      <c r="A122" s="5"/>
      <c r="B122" s="65" t="s">
        <v>65</v>
      </c>
      <c r="C122" s="81"/>
      <c r="D122" s="5" t="s">
        <v>171</v>
      </c>
      <c r="E122" s="70">
        <v>1007487</v>
      </c>
      <c r="F122" s="6"/>
      <c r="G122" s="69"/>
    </row>
    <row r="123" spans="1:7" ht="15" customHeight="1" outlineLevel="2">
      <c r="A123" s="5"/>
      <c r="B123" s="65" t="s">
        <v>52</v>
      </c>
      <c r="C123" s="81"/>
      <c r="D123" s="5" t="s">
        <v>171</v>
      </c>
      <c r="E123" s="70">
        <v>801196</v>
      </c>
      <c r="F123" s="6"/>
      <c r="G123" s="69"/>
    </row>
    <row r="124" spans="1:7" ht="15" customHeight="1" outlineLevel="2">
      <c r="A124" s="5"/>
      <c r="B124" s="65" t="s">
        <v>85</v>
      </c>
      <c r="C124" s="81"/>
      <c r="D124" s="5" t="s">
        <v>171</v>
      </c>
      <c r="E124" s="70">
        <v>399638</v>
      </c>
      <c r="F124" s="6"/>
      <c r="G124" s="69"/>
    </row>
    <row r="125" spans="1:7" ht="14.25" customHeight="1" outlineLevel="2">
      <c r="A125" s="5"/>
      <c r="B125" s="65" t="s">
        <v>67</v>
      </c>
      <c r="C125" s="81"/>
      <c r="D125" s="5" t="s">
        <v>171</v>
      </c>
      <c r="E125" s="70">
        <v>818938</v>
      </c>
      <c r="F125" s="6"/>
      <c r="G125" s="69"/>
    </row>
    <row r="126" spans="1:7" ht="14.25" customHeight="1" outlineLevel="2">
      <c r="A126" s="5"/>
      <c r="B126" s="65" t="s">
        <v>66</v>
      </c>
      <c r="C126" s="81"/>
      <c r="D126" s="5" t="s">
        <v>171</v>
      </c>
      <c r="E126" s="70">
        <v>562566</v>
      </c>
      <c r="F126" s="6"/>
      <c r="G126" s="69"/>
    </row>
    <row r="127" spans="1:7" ht="14.25" customHeight="1" outlineLevel="2">
      <c r="A127" s="5"/>
      <c r="B127" s="65" t="s">
        <v>61</v>
      </c>
      <c r="C127" s="81"/>
      <c r="D127" s="5" t="s">
        <v>171</v>
      </c>
      <c r="E127" s="78">
        <v>863181</v>
      </c>
      <c r="F127" s="6"/>
      <c r="G127" s="69">
        <f>SUM(E118:E127)</f>
        <v>7021479</v>
      </c>
    </row>
    <row r="128" spans="1:7" ht="15" customHeight="1" outlineLevel="2">
      <c r="A128" s="5"/>
      <c r="B128" s="65"/>
      <c r="C128" s="81"/>
      <c r="D128" s="62"/>
      <c r="E128" s="78"/>
      <c r="F128" s="6"/>
      <c r="G128" s="69"/>
    </row>
    <row r="129" spans="1:7" ht="15" customHeight="1" outlineLevel="2">
      <c r="A129" s="5"/>
      <c r="B129" s="86" t="s">
        <v>12</v>
      </c>
      <c r="C129" s="81"/>
      <c r="D129" s="5"/>
      <c r="E129" s="70"/>
      <c r="F129" s="6"/>
      <c r="G129" s="69"/>
    </row>
    <row r="130" spans="1:7" ht="15" customHeight="1" outlineLevel="2">
      <c r="A130" s="5"/>
      <c r="B130" s="65" t="s">
        <v>13</v>
      </c>
      <c r="C130" s="81"/>
      <c r="D130" s="62" t="s">
        <v>135</v>
      </c>
      <c r="E130" s="70">
        <v>269651</v>
      </c>
      <c r="F130" s="6"/>
      <c r="G130" s="69"/>
    </row>
    <row r="131" spans="1:7" ht="15" customHeight="1" outlineLevel="2">
      <c r="A131" s="5"/>
      <c r="B131" s="65" t="s">
        <v>63</v>
      </c>
      <c r="C131" s="82"/>
      <c r="D131" s="62" t="s">
        <v>135</v>
      </c>
      <c r="E131" s="70">
        <v>65889</v>
      </c>
      <c r="F131" s="6"/>
      <c r="G131" s="69"/>
    </row>
    <row r="132" spans="1:7" ht="15" customHeight="1" outlineLevel="2">
      <c r="A132" s="5"/>
      <c r="B132" s="65" t="s">
        <v>89</v>
      </c>
      <c r="C132" s="82"/>
      <c r="D132" s="62" t="s">
        <v>135</v>
      </c>
      <c r="E132" s="70">
        <v>234169</v>
      </c>
      <c r="F132" s="6"/>
      <c r="G132" s="69"/>
    </row>
    <row r="133" spans="1:7" ht="15" customHeight="1" outlineLevel="2">
      <c r="A133" s="5"/>
      <c r="B133" s="65" t="s">
        <v>88</v>
      </c>
      <c r="C133" s="82"/>
      <c r="D133" s="62" t="s">
        <v>135</v>
      </c>
      <c r="E133" s="70">
        <v>256375</v>
      </c>
      <c r="F133" s="6"/>
      <c r="G133" s="69"/>
    </row>
    <row r="134" spans="1:7" ht="15" customHeight="1" outlineLevel="2">
      <c r="A134" s="5"/>
      <c r="B134" s="65" t="s">
        <v>71</v>
      </c>
      <c r="C134" s="81"/>
      <c r="D134" s="62" t="s">
        <v>135</v>
      </c>
      <c r="E134" s="70">
        <v>178467</v>
      </c>
      <c r="F134" s="6"/>
      <c r="G134" s="69"/>
    </row>
    <row r="135" spans="1:7" ht="15" customHeight="1" outlineLevel="2">
      <c r="A135" s="5"/>
      <c r="B135" s="65" t="s">
        <v>48</v>
      </c>
      <c r="C135" s="81"/>
      <c r="D135" s="62" t="s">
        <v>135</v>
      </c>
      <c r="E135" s="70">
        <v>16731</v>
      </c>
      <c r="F135" s="6"/>
      <c r="G135" s="69"/>
    </row>
    <row r="136" spans="1:8" ht="15" customHeight="1" outlineLevel="2">
      <c r="A136" s="5"/>
      <c r="B136" s="65" t="s">
        <v>74</v>
      </c>
      <c r="C136" s="81"/>
      <c r="D136" s="62" t="s">
        <v>135</v>
      </c>
      <c r="E136" s="70">
        <v>428966</v>
      </c>
      <c r="F136" s="6"/>
      <c r="G136" s="69"/>
      <c r="H136" s="3"/>
    </row>
    <row r="137" spans="1:9" ht="15" customHeight="1" outlineLevel="2">
      <c r="A137" s="5"/>
      <c r="B137" s="65" t="s">
        <v>75</v>
      </c>
      <c r="C137" s="81"/>
      <c r="D137" s="62" t="s">
        <v>135</v>
      </c>
      <c r="E137" s="70">
        <v>116232</v>
      </c>
      <c r="F137" s="6"/>
      <c r="G137" s="69"/>
      <c r="I137" s="3"/>
    </row>
    <row r="138" spans="1:7" ht="15" customHeight="1" outlineLevel="2">
      <c r="A138" s="5"/>
      <c r="B138" s="65" t="s">
        <v>26</v>
      </c>
      <c r="C138" s="81"/>
      <c r="D138" s="62" t="s">
        <v>135</v>
      </c>
      <c r="E138" s="70">
        <f>40675+13650+27327+97052+28239</f>
        <v>206943</v>
      </c>
      <c r="F138" s="6"/>
      <c r="G138" s="69"/>
    </row>
    <row r="139" spans="1:7" ht="15" customHeight="1" outlineLevel="2">
      <c r="A139" s="5"/>
      <c r="B139" s="65" t="s">
        <v>68</v>
      </c>
      <c r="C139" s="81"/>
      <c r="D139" s="62" t="s">
        <v>135</v>
      </c>
      <c r="E139" s="70">
        <v>126413</v>
      </c>
      <c r="F139" s="6"/>
      <c r="G139" s="69"/>
    </row>
    <row r="140" spans="1:7" ht="15" customHeight="1" outlineLevel="2">
      <c r="A140" s="5"/>
      <c r="B140" s="65" t="s">
        <v>62</v>
      </c>
      <c r="C140" s="81"/>
      <c r="D140" s="62" t="s">
        <v>135</v>
      </c>
      <c r="E140" s="70">
        <v>59831</v>
      </c>
      <c r="F140" s="6"/>
      <c r="G140" s="69"/>
    </row>
    <row r="141" spans="1:8" ht="15" customHeight="1" outlineLevel="2" thickBot="1">
      <c r="A141" s="5"/>
      <c r="B141" s="67" t="s">
        <v>21</v>
      </c>
      <c r="C141" s="83"/>
      <c r="D141" s="62" t="s">
        <v>135</v>
      </c>
      <c r="E141" s="79">
        <v>334709</v>
      </c>
      <c r="F141" s="68"/>
      <c r="G141" s="71">
        <f>SUM(E130:E141)</f>
        <v>2294376</v>
      </c>
      <c r="H141" s="3"/>
    </row>
    <row r="142" spans="2:9" ht="11.25" outlineLevel="1" thickBot="1">
      <c r="B142" s="34" t="s">
        <v>14</v>
      </c>
      <c r="C142" s="64"/>
      <c r="D142" s="56"/>
      <c r="E142" s="55"/>
      <c r="F142" s="35">
        <f>SUM(F8:F141)</f>
        <v>59141197</v>
      </c>
      <c r="G142" s="35">
        <f>SUM(G8:G141)</f>
        <v>47638733</v>
      </c>
      <c r="H142" s="3"/>
      <c r="I142" s="3"/>
    </row>
    <row r="143" spans="2:9" ht="11.25" outlineLevel="1" thickBot="1">
      <c r="B143" s="37" t="s">
        <v>15</v>
      </c>
      <c r="C143" s="56"/>
      <c r="D143" s="54"/>
      <c r="E143" s="36"/>
      <c r="F143" s="36">
        <f>G6</f>
        <v>189195626</v>
      </c>
      <c r="G143" s="36">
        <v>0</v>
      </c>
      <c r="H143" s="3"/>
      <c r="I143" s="3"/>
    </row>
    <row r="144" spans="2:8" ht="11.25" thickBot="1">
      <c r="B144" s="39" t="s">
        <v>16</v>
      </c>
      <c r="C144" s="56"/>
      <c r="D144" s="38"/>
      <c r="E144" s="36"/>
      <c r="F144" s="36">
        <f>SUM(F142:F143)</f>
        <v>248336823</v>
      </c>
      <c r="G144" s="36">
        <f>SUM(G142:G143)</f>
        <v>47638733</v>
      </c>
      <c r="H144" s="3"/>
    </row>
    <row r="145" spans="2:7" ht="10.5" thickBot="1">
      <c r="B145" s="7"/>
      <c r="C145" s="59"/>
      <c r="D145" s="7"/>
      <c r="E145" s="6"/>
      <c r="F145" s="6"/>
      <c r="G145" s="6"/>
    </row>
    <row r="146" spans="1:8" s="9" customFormat="1" ht="15" customHeight="1" thickBot="1">
      <c r="A146" s="11"/>
      <c r="B146" s="40" t="s">
        <v>179</v>
      </c>
      <c r="C146" s="41"/>
      <c r="D146" s="41"/>
      <c r="E146" s="42">
        <f>F144-G144</f>
        <v>200698090</v>
      </c>
      <c r="F146" s="13" t="s">
        <v>7</v>
      </c>
      <c r="G146"/>
      <c r="H146" s="4"/>
    </row>
    <row r="147" spans="2:7" s="5" customFormat="1" ht="35.25" customHeight="1">
      <c r="B147" s="7"/>
      <c r="D147" s="7"/>
      <c r="E147" s="6"/>
      <c r="F147" s="6"/>
      <c r="G147" s="6"/>
    </row>
    <row r="148" spans="2:7" s="5" customFormat="1" ht="11.25">
      <c r="B148" s="7"/>
      <c r="D148" s="7"/>
      <c r="E148" s="6"/>
      <c r="F148" s="13"/>
      <c r="G148" s="6"/>
    </row>
    <row r="149" spans="2:7" s="5" customFormat="1" ht="17.25">
      <c r="B149" s="5" t="s">
        <v>178</v>
      </c>
      <c r="D149" s="7"/>
      <c r="E149" s="6"/>
      <c r="F149" s="93" t="s">
        <v>97</v>
      </c>
      <c r="G149" s="6"/>
    </row>
    <row r="150" spans="4:7" s="5" customFormat="1" ht="15" customHeight="1">
      <c r="D150" s="12"/>
      <c r="E150" s="14"/>
      <c r="F150" s="13"/>
      <c r="G150" s="13"/>
    </row>
    <row r="151" spans="5:7" s="5" customFormat="1" ht="15" customHeight="1">
      <c r="E151" s="8"/>
      <c r="F151" s="6"/>
      <c r="G151" s="6"/>
    </row>
    <row r="152" spans="3:6" ht="10.5">
      <c r="C152" s="5"/>
      <c r="F152" s="3"/>
    </row>
    <row r="153" spans="3:5" ht="10.5">
      <c r="C153" s="5"/>
      <c r="E153" s="3"/>
    </row>
    <row r="154" ht="10.5">
      <c r="C154" s="5"/>
    </row>
    <row r="155" ht="10.5">
      <c r="C155" s="5"/>
    </row>
    <row r="156" ht="10.5">
      <c r="C156" s="5"/>
    </row>
    <row r="157" ht="10.5">
      <c r="C157" s="5"/>
    </row>
    <row r="158" ht="10.5">
      <c r="C158" s="5"/>
    </row>
    <row r="159" ht="10.5">
      <c r="C159" s="5"/>
    </row>
  </sheetData>
  <sheetProtection/>
  <autoFilter ref="E4:E160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3">
      <selection activeCell="D7" sqref="D7:D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53</v>
      </c>
      <c r="C6" s="50" t="s">
        <v>33</v>
      </c>
      <c r="D6" s="50"/>
      <c r="E6" s="47" t="s">
        <v>49</v>
      </c>
    </row>
    <row r="7" spans="2:5" s="5" customFormat="1" ht="15" customHeight="1">
      <c r="B7" s="24" t="s">
        <v>34</v>
      </c>
      <c r="C7" s="32">
        <v>85</v>
      </c>
      <c r="D7" s="70">
        <v>467500</v>
      </c>
      <c r="E7" s="43">
        <f>378400+4300+378400+4300</f>
        <v>765400</v>
      </c>
    </row>
    <row r="8" spans="2:5" s="5" customFormat="1" ht="15" customHeight="1">
      <c r="B8" s="24" t="s">
        <v>29</v>
      </c>
      <c r="C8" s="32">
        <v>110</v>
      </c>
      <c r="D8" s="70">
        <v>605000</v>
      </c>
      <c r="E8" s="43">
        <f>533200+8600</f>
        <v>541800</v>
      </c>
    </row>
    <row r="9" spans="2:5" s="5" customFormat="1" ht="15" customHeight="1">
      <c r="B9" s="24" t="s">
        <v>32</v>
      </c>
      <c r="C9" s="32">
        <v>247</v>
      </c>
      <c r="D9" s="70">
        <v>1358500</v>
      </c>
      <c r="E9" s="43">
        <f>838500+8600+834200+8600</f>
        <v>1689900</v>
      </c>
    </row>
    <row r="10" spans="2:5" s="5" customFormat="1" ht="15" customHeight="1">
      <c r="B10" s="24" t="s">
        <v>35</v>
      </c>
      <c r="C10" s="32">
        <v>164</v>
      </c>
      <c r="D10" s="70">
        <v>902000</v>
      </c>
      <c r="E10" s="43">
        <v>0</v>
      </c>
    </row>
    <row r="11" spans="2:5" s="5" customFormat="1" ht="15" customHeight="1">
      <c r="B11" s="24" t="s">
        <v>27</v>
      </c>
      <c r="C11" s="32">
        <f>174+1</f>
        <v>175</v>
      </c>
      <c r="D11" s="70">
        <f>957000+2200</f>
        <v>959200</v>
      </c>
      <c r="E11" s="43">
        <f>8600+967500</f>
        <v>976100</v>
      </c>
    </row>
    <row r="12" spans="2:5" s="5" customFormat="1" ht="15" customHeight="1">
      <c r="B12" s="24" t="s">
        <v>36</v>
      </c>
      <c r="C12" s="32">
        <f>476+1+1</f>
        <v>478</v>
      </c>
      <c r="D12" s="70">
        <f>2618000+2120+26400</f>
        <v>2646520</v>
      </c>
      <c r="E12" s="43">
        <f>17200+223100+8600+8600</f>
        <v>257500</v>
      </c>
    </row>
    <row r="13" spans="2:5" s="5" customFormat="1" ht="15" customHeight="1">
      <c r="B13" s="24" t="s">
        <v>37</v>
      </c>
      <c r="C13" s="32">
        <f>1+1+1+1+1+583</f>
        <v>588</v>
      </c>
      <c r="D13" s="70">
        <f>21200+2200+2200+12720+2200+3206500</f>
        <v>3247020</v>
      </c>
      <c r="E13" s="43">
        <f>3457200+30100+3990</f>
        <v>3491290</v>
      </c>
    </row>
    <row r="14" spans="2:5" s="5" customFormat="1" ht="15" customHeight="1">
      <c r="B14" s="24" t="s">
        <v>38</v>
      </c>
      <c r="C14" s="32">
        <v>82</v>
      </c>
      <c r="D14" s="70">
        <v>451000</v>
      </c>
      <c r="E14" s="43">
        <f>8600+602000+593400</f>
        <v>1204000</v>
      </c>
    </row>
    <row r="15" spans="2:5" s="5" customFormat="1" ht="15" customHeight="1">
      <c r="B15" s="24" t="s">
        <v>25</v>
      </c>
      <c r="C15" s="32">
        <f>159+1</f>
        <v>160</v>
      </c>
      <c r="D15" s="70">
        <f>874500+5500</f>
        <v>880000</v>
      </c>
      <c r="E15" s="43">
        <f>640700+653600</f>
        <v>1294300</v>
      </c>
    </row>
    <row r="16" spans="2:5" s="5" customFormat="1" ht="15" customHeight="1">
      <c r="B16" s="24" t="s">
        <v>39</v>
      </c>
      <c r="C16" s="32">
        <f>1+408+1</f>
        <v>410</v>
      </c>
      <c r="D16" s="70">
        <f>2200+2244000+10600</f>
        <v>2256800</v>
      </c>
      <c r="E16" s="43">
        <f>1797400+8600</f>
        <v>1806000</v>
      </c>
    </row>
    <row r="17" spans="2:5" s="5" customFormat="1" ht="15" customHeight="1">
      <c r="B17" s="24" t="s">
        <v>40</v>
      </c>
      <c r="C17" s="32">
        <f>153+1+1</f>
        <v>155</v>
      </c>
      <c r="D17" s="70">
        <f>841500+2200+6600</f>
        <v>850300</v>
      </c>
      <c r="E17" s="43">
        <v>774000</v>
      </c>
    </row>
    <row r="18" spans="2:5" s="5" customFormat="1" ht="15" customHeight="1">
      <c r="B18" s="24" t="s">
        <v>41</v>
      </c>
      <c r="C18" s="32">
        <f>327+1</f>
        <v>328</v>
      </c>
      <c r="D18" s="70">
        <f>2200+1798500</f>
        <v>1800700</v>
      </c>
      <c r="E18" s="43">
        <f>1427290</f>
        <v>1427290</v>
      </c>
    </row>
    <row r="19" spans="2:5" s="5" customFormat="1" ht="15" customHeight="1">
      <c r="B19" s="24" t="s">
        <v>24</v>
      </c>
      <c r="C19" s="32">
        <v>96</v>
      </c>
      <c r="D19" s="70">
        <v>528000</v>
      </c>
      <c r="E19" s="43">
        <v>442900</v>
      </c>
    </row>
    <row r="20" spans="2:5" s="5" customFormat="1" ht="15" customHeight="1">
      <c r="B20" s="24" t="s">
        <v>42</v>
      </c>
      <c r="C20" s="32">
        <f>1+434+1+1</f>
        <v>437</v>
      </c>
      <c r="D20" s="70">
        <f>1230+2387000+2750+26400</f>
        <v>2417380</v>
      </c>
      <c r="E20" s="43">
        <f>1720+12900+2128500</f>
        <v>2143120</v>
      </c>
    </row>
    <row r="21" spans="2:5" s="5" customFormat="1" ht="15" customHeight="1">
      <c r="B21" s="24" t="s">
        <v>30</v>
      </c>
      <c r="C21" s="32">
        <f>286</f>
        <v>286</v>
      </c>
      <c r="D21" s="70">
        <f>1573000</f>
        <v>1573000</v>
      </c>
      <c r="E21" s="43">
        <f>7740+1388900+12900+1596</f>
        <v>1411136</v>
      </c>
    </row>
    <row r="22" spans="2:5" s="5" customFormat="1" ht="15" customHeight="1">
      <c r="B22" s="24" t="s">
        <v>43</v>
      </c>
      <c r="C22" s="32">
        <f>222+1</f>
        <v>223</v>
      </c>
      <c r="D22" s="70">
        <f>1221000+11000</f>
        <v>1232000</v>
      </c>
      <c r="E22" s="43">
        <f>12900+924500+4300</f>
        <v>941700</v>
      </c>
    </row>
    <row r="23" spans="2:5" s="5" customFormat="1" ht="15" customHeight="1">
      <c r="B23" s="24" t="s">
        <v>31</v>
      </c>
      <c r="C23" s="32">
        <v>204</v>
      </c>
      <c r="D23" s="70">
        <f>1116500+5500</f>
        <v>1122000</v>
      </c>
      <c r="E23" s="43">
        <f>645000</f>
        <v>645000</v>
      </c>
    </row>
    <row r="24" spans="2:5" s="5" customFormat="1" ht="15" customHeight="1">
      <c r="B24" s="24" t="s">
        <v>44</v>
      </c>
      <c r="C24" s="32">
        <v>130</v>
      </c>
      <c r="D24" s="70">
        <v>715000</v>
      </c>
      <c r="E24" s="43">
        <f>4300+520300</f>
        <v>524600</v>
      </c>
    </row>
    <row r="25" spans="2:5" s="5" customFormat="1" ht="15" customHeight="1" thickBot="1">
      <c r="B25" s="24" t="s">
        <v>45</v>
      </c>
      <c r="C25" s="32">
        <f>117</f>
        <v>117</v>
      </c>
      <c r="D25" s="78">
        <v>643500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4475</v>
      </c>
      <c r="D26" s="51">
        <f>SUM(D7:D25)</f>
        <v>24655420</v>
      </c>
      <c r="E26" s="48"/>
    </row>
    <row r="27" spans="2:5" ht="15.75" customHeight="1" hidden="1" thickBot="1">
      <c r="B27" s="45" t="s">
        <v>50</v>
      </c>
      <c r="C27" s="46"/>
      <c r="D27" s="49"/>
      <c r="E27" s="19" t="e">
        <f>SUM(#REF!)</f>
        <v>#REF!</v>
      </c>
    </row>
    <row r="36" ht="12">
      <c r="F36" s="5"/>
    </row>
    <row r="37" ht="12">
      <c r="F37" s="5"/>
    </row>
    <row r="38" ht="12">
      <c r="F38" s="5"/>
    </row>
    <row r="39" ht="12">
      <c r="F39" s="5"/>
    </row>
    <row r="40" ht="12">
      <c r="F40" s="5"/>
    </row>
    <row r="41" ht="12">
      <c r="F41" s="5"/>
    </row>
    <row r="42" ht="12">
      <c r="F42" s="5"/>
    </row>
    <row r="43" ht="12">
      <c r="F43" s="5"/>
    </row>
    <row r="44" ht="12">
      <c r="F44" s="5"/>
    </row>
    <row r="45" ht="12">
      <c r="F45" s="5"/>
    </row>
    <row r="46" ht="12">
      <c r="F46" s="5"/>
    </row>
    <row r="47" ht="12">
      <c r="F47" s="5"/>
    </row>
    <row r="48" ht="12">
      <c r="F48" s="5"/>
    </row>
    <row r="49" ht="12">
      <c r="F49" s="5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">
      <c r="B3" s="16"/>
      <c r="C3" s="16"/>
    </row>
    <row r="4" spans="2:3" ht="13.5">
      <c r="B4" s="16"/>
      <c r="C4" s="53" t="s">
        <v>60</v>
      </c>
    </row>
    <row r="5" ht="12.75" thickBot="1"/>
    <row r="6" spans="2:5" s="17" customFormat="1" ht="28.5" customHeight="1" thickBot="1">
      <c r="B6" s="94" t="s">
        <v>54</v>
      </c>
      <c r="C6" s="99" t="s">
        <v>55</v>
      </c>
      <c r="D6" s="52" t="s">
        <v>56</v>
      </c>
      <c r="E6" s="104" t="s">
        <v>83</v>
      </c>
    </row>
    <row r="7" spans="2:5" s="5" customFormat="1" ht="15" customHeight="1" thickTop="1">
      <c r="B7" s="96"/>
      <c r="C7" s="101"/>
      <c r="D7"/>
      <c r="E7" s="101"/>
    </row>
    <row r="8" spans="2:5" s="5" customFormat="1" ht="15" customHeight="1">
      <c r="B8" s="97"/>
      <c r="C8" s="102"/>
      <c r="D8"/>
      <c r="E8" s="102"/>
    </row>
    <row r="9" spans="2:5" s="5" customFormat="1" ht="15" customHeight="1">
      <c r="B9" s="97"/>
      <c r="C9" s="102"/>
      <c r="D9"/>
      <c r="E9" s="102"/>
    </row>
    <row r="10" spans="2:5" s="5" customFormat="1" ht="15" customHeight="1">
      <c r="B10" s="97"/>
      <c r="C10" s="102"/>
      <c r="D10"/>
      <c r="E10" s="102"/>
    </row>
    <row r="11" spans="2:5" s="5" customFormat="1" ht="15" customHeight="1">
      <c r="B11" s="97"/>
      <c r="C11" s="102"/>
      <c r="D11"/>
      <c r="E11" s="102"/>
    </row>
    <row r="12" spans="2:5" s="5" customFormat="1" ht="15" customHeight="1">
      <c r="B12" s="97"/>
      <c r="C12" s="102"/>
      <c r="D12"/>
      <c r="E12" s="102"/>
    </row>
    <row r="13" spans="2:5" s="5" customFormat="1" ht="15" customHeight="1">
      <c r="B13" s="97"/>
      <c r="C13" s="102"/>
      <c r="D13"/>
      <c r="E13" s="102"/>
    </row>
    <row r="14" spans="2:5" s="5" customFormat="1" ht="15" customHeight="1">
      <c r="B14" s="97"/>
      <c r="C14" s="102"/>
      <c r="D14"/>
      <c r="E14" s="102"/>
    </row>
    <row r="15" spans="2:5" s="5" customFormat="1" ht="15" customHeight="1">
      <c r="B15" s="97"/>
      <c r="C15" s="102"/>
      <c r="D15"/>
      <c r="E15" s="102"/>
    </row>
    <row r="16" spans="2:5" s="5" customFormat="1" ht="15" customHeight="1">
      <c r="B16" s="97"/>
      <c r="C16" s="102"/>
      <c r="D16"/>
      <c r="E16" s="102"/>
    </row>
    <row r="17" spans="2:5" s="5" customFormat="1" ht="15" customHeight="1">
      <c r="B17" s="97"/>
      <c r="C17" s="102"/>
      <c r="D17"/>
      <c r="E17" s="102"/>
    </row>
    <row r="18" spans="2:5" s="5" customFormat="1" ht="15" customHeight="1">
      <c r="B18" s="97"/>
      <c r="C18" s="102"/>
      <c r="D18"/>
      <c r="E18" s="102"/>
    </row>
    <row r="19" spans="2:5" s="5" customFormat="1" ht="15" customHeight="1">
      <c r="B19" s="97"/>
      <c r="C19" s="102"/>
      <c r="D19"/>
      <c r="E19" s="102"/>
    </row>
    <row r="20" spans="2:5" s="5" customFormat="1" ht="15" customHeight="1">
      <c r="B20" s="97"/>
      <c r="C20" s="102"/>
      <c r="D20"/>
      <c r="E20" s="102"/>
    </row>
    <row r="21" spans="2:5" s="5" customFormat="1" ht="15" customHeight="1">
      <c r="B21" s="97"/>
      <c r="C21" s="102"/>
      <c r="D21"/>
      <c r="E21" s="102"/>
    </row>
    <row r="22" spans="2:5" s="5" customFormat="1" ht="15" customHeight="1">
      <c r="B22" s="97"/>
      <c r="C22" s="102"/>
      <c r="D22"/>
      <c r="E22" s="102"/>
    </row>
    <row r="23" spans="2:5" s="5" customFormat="1" ht="15" customHeight="1">
      <c r="B23" s="97"/>
      <c r="C23" s="102"/>
      <c r="D23"/>
      <c r="E23" s="102"/>
    </row>
    <row r="24" spans="2:5" s="5" customFormat="1" ht="15" customHeight="1">
      <c r="B24" s="97"/>
      <c r="C24" s="102"/>
      <c r="D24"/>
      <c r="E24" s="102"/>
    </row>
    <row r="25" spans="2:5" s="5" customFormat="1" ht="15" customHeight="1" thickBot="1">
      <c r="B25" s="98"/>
      <c r="C25" s="103"/>
      <c r="D25"/>
      <c r="E25" s="103"/>
    </row>
    <row r="26" spans="2:9" s="5" customFormat="1" ht="15" customHeight="1" thickBot="1" thickTop="1">
      <c r="B26" s="95"/>
      <c r="C26" s="100"/>
      <c r="D26" s="60">
        <f>SUM(D7:D25)</f>
        <v>0</v>
      </c>
      <c r="E26" s="100"/>
      <c r="I26" s="5" t="s">
        <v>81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artealfadeco</cp:lastModifiedBy>
  <cp:lastPrinted>2020-12-10T03:56:20Z</cp:lastPrinted>
  <dcterms:created xsi:type="dcterms:W3CDTF">2000-09-21T06:07:13Z</dcterms:created>
  <dcterms:modified xsi:type="dcterms:W3CDTF">2020-12-11T20:27:46Z</dcterms:modified>
  <cp:category/>
  <cp:version/>
  <cp:contentType/>
  <cp:contentStatus/>
</cp:coreProperties>
</file>