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'informe'!$E$4:$E$188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<sst xmlns="http://schemas.openxmlformats.org/spreadsheetml/2006/main" count="309" uniqueCount="214">
  <si>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</si>
  <si>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</si>
  <si>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</si>
  <si>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</si>
  <si>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</si>
  <si>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</si>
  <si>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</si>
  <si>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</si>
  <si>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</si>
  <si>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</si>
  <si>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</si>
  <si>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</si>
  <si>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</si>
  <si>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</si>
  <si>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</si>
  <si>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</si>
  <si>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</si>
  <si>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</si>
  <si>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</si>
  <si>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</si>
  <si>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</si>
  <si>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</si>
  <si>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</si>
  <si>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</si>
  <si>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</si>
  <si>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</si>
  <si>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</si>
  <si>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</si>
  <si>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</si>
  <si>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</si>
  <si>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</si>
  <si>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</si>
  <si>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</si>
  <si>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</si>
  <si>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</si>
  <si>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</si>
  <si>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</si>
  <si>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</si>
  <si>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</si>
  <si>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</si>
  <si>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</si>
  <si>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</si>
  <si>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</si>
  <si>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</si>
  <si>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</si>
  <si>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</si>
  <si>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</si>
  <si>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</si>
  <si>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</si>
  <si>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</si>
  <si>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</si>
  <si>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</si>
  <si>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</si>
  <si>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</si>
  <si>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</si>
  <si>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</si>
  <si>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</si>
  <si>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</si>
  <si>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</si>
  <si>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</si>
  <si>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</si>
  <si>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</si>
  <si>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</si>
  <si>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</si>
  <si>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</si>
  <si>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</si>
  <si>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</si>
  <si>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</si>
  <si>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</si>
  <si>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</si>
  <si>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AFP HABITAT</t>
  </si>
  <si>
    <t>AFP MODELO</t>
  </si>
  <si>
    <t xml:space="preserve"> ,</t>
  </si>
  <si>
    <t>N° VALE</t>
  </si>
  <si>
    <t>CYNTHIA PAIRO</t>
  </si>
  <si>
    <t>ANA CANEO</t>
  </si>
  <si>
    <t>AGUAS ANDINAS</t>
  </si>
  <si>
    <t>ISAPRE CRUZ BLANCA</t>
  </si>
  <si>
    <t>ISAPRE CONSALUD</t>
  </si>
  <si>
    <t xml:space="preserve">           Tesorería Nacional</t>
  </si>
  <si>
    <t>JULIO HORMAZABAL</t>
  </si>
  <si>
    <t>DIRECTV</t>
  </si>
  <si>
    <t>RICARDO ALVAREZ</t>
  </si>
  <si>
    <t>REGIONAL VALDIVIA</t>
  </si>
  <si>
    <t>CARLOS CACERES</t>
  </si>
  <si>
    <t xml:space="preserve">JULIETA VEGA </t>
  </si>
  <si>
    <t>MARIANELA HERRERA</t>
  </si>
  <si>
    <t>JUAN VILLAR</t>
  </si>
  <si>
    <t>KARIN MENDOZA</t>
  </si>
  <si>
    <t>ELIANA ORTIZ</t>
  </si>
  <si>
    <t>LEONOR DROGUETT</t>
  </si>
  <si>
    <t>AMADEO GNECCO</t>
  </si>
  <si>
    <t>ISAPRE COLMENA</t>
  </si>
  <si>
    <t>GUILLERMO AGUILAR</t>
  </si>
  <si>
    <t>VICTOR SALAZAR</t>
  </si>
  <si>
    <t>CHILQUINTA S.A.</t>
  </si>
  <si>
    <t>SERVIPAG</t>
  </si>
  <si>
    <t>CYNTHIA PAIRO BOLAÑOS</t>
  </si>
  <si>
    <t>COÑARIPE</t>
  </si>
  <si>
    <t>COMITÉ DE AGUA POTABLE MEHUIN</t>
  </si>
  <si>
    <t>CLAUDIO BRIONES</t>
  </si>
  <si>
    <t>HOGAR</t>
  </si>
  <si>
    <t xml:space="preserve">SUELDOS </t>
  </si>
  <si>
    <t>Estadía</t>
  </si>
  <si>
    <t>CRISTINA GUESALAGA</t>
  </si>
  <si>
    <t>MEHUIN</t>
  </si>
  <si>
    <t>CARLOS VERDUGO</t>
  </si>
  <si>
    <t>MARIA HUENULLAN</t>
  </si>
  <si>
    <t>ALVARO PARDOW</t>
  </si>
  <si>
    <t>CRISTINA SILVA</t>
  </si>
  <si>
    <t>Tv Cable</t>
  </si>
  <si>
    <t>Gas coñaripe</t>
  </si>
  <si>
    <t>Consumo luz</t>
  </si>
  <si>
    <t>Telefono e internet Secretaria y Hogar</t>
  </si>
  <si>
    <t>Pago celular institucional</t>
  </si>
  <si>
    <t>Pago celular Gema Aguila</t>
  </si>
  <si>
    <t>Telefono Tesoreria</t>
  </si>
  <si>
    <t>Consumo Agua</t>
  </si>
  <si>
    <t>Consumo Luz Loncura</t>
  </si>
  <si>
    <t>Estadia</t>
  </si>
  <si>
    <t>Marzo</t>
  </si>
  <si>
    <t>REMIGIO CASTRO</t>
  </si>
  <si>
    <t>50% internet y celular teletrabajo Marzo</t>
  </si>
  <si>
    <t>MOVISTAR S,A</t>
  </si>
  <si>
    <t>Internet Loncura</t>
  </si>
  <si>
    <t>GEMA AGUILA</t>
  </si>
  <si>
    <t>Compra articulos de aseo</t>
  </si>
  <si>
    <t>CLAUDIO AROS</t>
  </si>
  <si>
    <t>Gas</t>
  </si>
  <si>
    <t>Consumo agua Mehuin</t>
  </si>
  <si>
    <t>CONSTRUCTORA SPA</t>
  </si>
  <si>
    <t>Trabajos Loncura</t>
  </si>
  <si>
    <t>HOGAR C</t>
  </si>
  <si>
    <t>Consumo Luz</t>
  </si>
  <si>
    <t>Aseo Cabaña Mehuin</t>
  </si>
  <si>
    <t>REGIONAL SANTIAGO</t>
  </si>
  <si>
    <t>Descuento no efectuado marzo</t>
  </si>
  <si>
    <t>Descuento abril</t>
  </si>
  <si>
    <t xml:space="preserve">Deposito impto. </t>
  </si>
  <si>
    <t>TURISMO ESQUERRE</t>
  </si>
  <si>
    <t>Pasaje Isabel Maldonado Inventario Hogar</t>
  </si>
  <si>
    <t>Servicios audiovisulaes  Marzo</t>
  </si>
  <si>
    <t>Reembolso gastos asistencia Corte Suprema</t>
  </si>
  <si>
    <t>Reembolso gastos Zoom marzo</t>
  </si>
  <si>
    <t>Pago celular e internet Yehimy Lllamoca</t>
  </si>
  <si>
    <t xml:space="preserve">PRODESA </t>
  </si>
  <si>
    <t>Pasaje Isabel Maldonado Asistencia Convención</t>
  </si>
  <si>
    <t>Compra 2 LCD</t>
  </si>
  <si>
    <t>Pagos convenio Regional Marzo</t>
  </si>
  <si>
    <t>Asesoria Juridica marzo</t>
  </si>
  <si>
    <t>Pasaje Davis Rquelme asistencia Convención</t>
  </si>
  <si>
    <t>Pasaje Lilian Huanca asistencia Convención</t>
  </si>
  <si>
    <t>Pasaje Raquel Arias asistencia Convención</t>
  </si>
  <si>
    <t>Compra 1 Refrigerador</t>
  </si>
  <si>
    <t>Pasaje Claudia Oporto asistencia Convención</t>
  </si>
  <si>
    <t>Reemplazo encargado hogar marzo</t>
  </si>
  <si>
    <t>MAS VOTO SPA</t>
  </si>
  <si>
    <t>Votación electronica</t>
  </si>
  <si>
    <t>Compra 30 almohadas</t>
  </si>
  <si>
    <t>Atencion directores 6 de abril</t>
  </si>
  <si>
    <t>Pasaje Eliana Ortiz intentario Hogar</t>
  </si>
  <si>
    <t>Pasaje Karin Mendoza asistencia Convención</t>
  </si>
  <si>
    <t>Pasaje Manuel Avarado asistencia Convención</t>
  </si>
  <si>
    <t>Retención 10% y imptos. Unico marzo</t>
  </si>
  <si>
    <t xml:space="preserve">Devolución deposito </t>
  </si>
  <si>
    <t>Compra campana  de cocina</t>
  </si>
  <si>
    <t>Reembolso gastos Zoom marzo y Pasaje Asist Convención</t>
  </si>
  <si>
    <t>MAPFRE</t>
  </si>
  <si>
    <t>Seguro incendio</t>
  </si>
  <si>
    <t>Traslado archivadores casa Sra.Gema (2)</t>
  </si>
  <si>
    <t>Consumo luz Coñaripe y Mehuin abril</t>
  </si>
  <si>
    <t>Compra modem internet</t>
  </si>
  <si>
    <t>Recarga Coñaripe Semana Santa</t>
  </si>
  <si>
    <t>REGIONAL CONCEPCION</t>
  </si>
  <si>
    <t>50 porciento pago honorarios abogado</t>
  </si>
  <si>
    <t>Traslado impresora a oficinaTesoreria</t>
  </si>
  <si>
    <t>Pconfeccion placas RAC</t>
  </si>
  <si>
    <t>Gastos asistencia Conveción</t>
  </si>
  <si>
    <t xml:space="preserve">Gastos asistencia Convención </t>
  </si>
  <si>
    <t>Servicio web abril</t>
  </si>
  <si>
    <t>METLIFE SEGUROS</t>
  </si>
  <si>
    <t>Seguro directores marzo</t>
  </si>
  <si>
    <t>Pago seguro Hogar y Loncura febrero, marzo y abril</t>
  </si>
  <si>
    <t>Asesoria Convención</t>
  </si>
  <si>
    <t>CONVENCION NACIONAL</t>
  </si>
  <si>
    <t>Compra carpetas</t>
  </si>
  <si>
    <t>Visita supervisión trabajos Loncura</t>
  </si>
  <si>
    <t xml:space="preserve">Impresiones y anillados </t>
  </si>
  <si>
    <t>Reembolso gastos asistencia convencion</t>
  </si>
  <si>
    <t>Reembolso asistencia convencion</t>
  </si>
  <si>
    <t>50% internet y celular teletrabajo abril</t>
  </si>
  <si>
    <t>Viático celular Abril</t>
  </si>
  <si>
    <t>Abril</t>
  </si>
  <si>
    <t>Viático celular abril</t>
  </si>
  <si>
    <t>Atención reunion directorio 20 abril</t>
  </si>
  <si>
    <t>Mantención cabaña Coñaripe abril</t>
  </si>
  <si>
    <t>Mantención cabaña Mehuin abril</t>
  </si>
  <si>
    <t>Asesoria directorio abril</t>
  </si>
  <si>
    <t>Atención reunion directorio 21 abril</t>
  </si>
  <si>
    <t>Gasto correspondencia marzo y abril</t>
  </si>
  <si>
    <t>Mantención Jardin Loncura abril</t>
  </si>
  <si>
    <t>CLAUDIO RIQUELME</t>
  </si>
  <si>
    <t xml:space="preserve">Roller y foam </t>
  </si>
  <si>
    <t>LILIAN HUANCA</t>
  </si>
  <si>
    <t>Viáticos asistencia Convención</t>
  </si>
  <si>
    <t>ALEJANDRO DELANO</t>
  </si>
  <si>
    <t xml:space="preserve">Diseño gráfico </t>
  </si>
  <si>
    <t xml:space="preserve">Brindis </t>
  </si>
  <si>
    <t>Aseo y mantención abril</t>
  </si>
  <si>
    <t>RAQUEL ARIAS</t>
  </si>
  <si>
    <t>50% internet teletrabajo abril</t>
  </si>
  <si>
    <t>SALDO EN CTA. CTE. AL 30/04/2022</t>
  </si>
  <si>
    <t>SANTIAGO, 13/05/2022</t>
  </si>
  <si>
    <t>ABRIL 2022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</si>
</sst>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theme="5" tint="-0.4999699890613556"/>
      </left>
      <right style="medium">
        <color theme="5" tint="-0.499969989061355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181" fontId="3" fillId="0" borderId="47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2" fillId="0" borderId="47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87"/>
  <sheetViews>
    <sheetView tabSelected="1" zoomScalePageLayoutView="0" workbookViewId="0" topLeftCell="A1">
      <pane ySplit="7" topLeftCell="A156" activePane="bottomLeft" state="frozen"/>
      <selection pane="topLeft" activeCell="A1" sqref="A1"/>
      <selection pane="bottomLeft" activeCell="B156" sqref="B156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213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255953923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23783790</v>
      </c>
      <c r="G10" s="23"/>
    </row>
    <row r="11" spans="1:7" ht="15" customHeight="1" hidden="1" outlineLevel="2">
      <c r="A11" s="5"/>
      <c r="B11" s="65" t="s">
        <v>33</v>
      </c>
      <c r="C11" s="32">
        <v>81</v>
      </c>
      <c r="D11" s="73"/>
      <c r="E11" s="70">
        <v>465750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103</v>
      </c>
      <c r="D12" s="73"/>
      <c r="E12" s="70">
        <f>592250</f>
        <v>592250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v>223</v>
      </c>
      <c r="D13" s="73"/>
      <c r="E13" s="70">
        <v>1282250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v>151</v>
      </c>
      <c r="D14" s="73"/>
      <c r="E14" s="70">
        <v>869750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f>154</f>
        <v>154</v>
      </c>
      <c r="D15" s="73"/>
      <c r="E15" s="70">
        <v>885500</v>
      </c>
      <c r="F15" s="6"/>
      <c r="G15" s="23"/>
    </row>
    <row r="16" spans="1:7" ht="15" customHeight="1" hidden="1" outlineLevel="2">
      <c r="A16" s="5"/>
      <c r="B16" s="65" t="s">
        <v>35</v>
      </c>
      <c r="C16" s="32">
        <f>1+395</f>
        <v>396</v>
      </c>
      <c r="D16" s="73"/>
      <c r="E16" s="70">
        <f>6900+2271250</f>
        <v>2278150</v>
      </c>
      <c r="F16" s="6"/>
      <c r="G16" s="23"/>
    </row>
    <row r="17" spans="1:7" ht="15" customHeight="1" hidden="1" outlineLevel="2">
      <c r="A17" s="5"/>
      <c r="B17" s="65" t="s">
        <v>36</v>
      </c>
      <c r="C17" s="32">
        <f>1+1+1+1+1+531</f>
        <v>536</v>
      </c>
      <c r="D17" s="73"/>
      <c r="E17" s="70">
        <f>32200+2200+2200+2200+2300+3053250</f>
        <v>3094350</v>
      </c>
      <c r="F17" s="6"/>
      <c r="G17" s="23"/>
    </row>
    <row r="18" spans="1:7" ht="15" customHeight="1" hidden="1" outlineLevel="2">
      <c r="A18" s="5"/>
      <c r="B18" s="65" t="s">
        <v>37</v>
      </c>
      <c r="C18" s="32">
        <f>69+1</f>
        <v>70</v>
      </c>
      <c r="D18" s="73"/>
      <c r="E18" s="70">
        <f>396750+4900</f>
        <v>401650</v>
      </c>
      <c r="F18" s="6"/>
      <c r="G18" s="23"/>
    </row>
    <row r="19" spans="1:7" ht="15" customHeight="1" hidden="1" outlineLevel="2">
      <c r="A19" s="5"/>
      <c r="B19" s="65" t="s">
        <v>24</v>
      </c>
      <c r="C19" s="32">
        <v>161</v>
      </c>
      <c r="D19" s="73"/>
      <c r="E19" s="70">
        <v>925750</v>
      </c>
      <c r="F19" s="6"/>
      <c r="G19" s="23"/>
    </row>
    <row r="20" spans="1:7" ht="15" customHeight="1" hidden="1" outlineLevel="2">
      <c r="A20" s="5"/>
      <c r="B20" s="65" t="s">
        <v>38</v>
      </c>
      <c r="C20" s="32">
        <f>1+363</f>
        <v>364</v>
      </c>
      <c r="D20" s="73"/>
      <c r="E20" s="70">
        <f>2087250+23000</f>
        <v>2110250</v>
      </c>
      <c r="F20" s="6"/>
      <c r="G20" s="23"/>
    </row>
    <row r="21" spans="1:7" ht="15" customHeight="1" hidden="1" outlineLevel="2">
      <c r="A21" s="5"/>
      <c r="B21" s="65" t="s">
        <v>39</v>
      </c>
      <c r="C21" s="32">
        <f>1+158</f>
        <v>159</v>
      </c>
      <c r="D21" s="73"/>
      <c r="E21" s="70">
        <f>2200+902750</f>
        <v>904950</v>
      </c>
      <c r="F21" s="6"/>
      <c r="G21" s="23"/>
    </row>
    <row r="22" spans="1:7" ht="15" customHeight="1" hidden="1" outlineLevel="2">
      <c r="A22" s="5"/>
      <c r="B22" s="65" t="s">
        <v>40</v>
      </c>
      <c r="C22" s="32">
        <f>1+1+301</f>
        <v>303</v>
      </c>
      <c r="D22" s="73"/>
      <c r="E22" s="70">
        <f>2120+4600+1730750</f>
        <v>1737470</v>
      </c>
      <c r="F22" s="6"/>
      <c r="G22" s="23"/>
    </row>
    <row r="23" spans="1:7" ht="15" customHeight="1" hidden="1" outlineLevel="2">
      <c r="A23" s="5"/>
      <c r="B23" s="65" t="s">
        <v>23</v>
      </c>
      <c r="C23" s="32">
        <f>102+1</f>
        <v>103</v>
      </c>
      <c r="D23" s="73"/>
      <c r="E23" s="70">
        <f>586500+18000</f>
        <v>604500</v>
      </c>
      <c r="F23" s="6"/>
      <c r="G23" s="23"/>
    </row>
    <row r="24" spans="1:7" ht="15" customHeight="1" hidden="1" outlineLevel="2">
      <c r="A24" s="5"/>
      <c r="B24" s="65" t="s">
        <v>41</v>
      </c>
      <c r="C24" s="32">
        <f>1+1+1+402+1</f>
        <v>406</v>
      </c>
      <c r="D24" s="73" t="s">
        <v>7</v>
      </c>
      <c r="E24" s="70">
        <f>2200+18720+2130+3970+2311500</f>
        <v>2338520</v>
      </c>
      <c r="F24" s="6"/>
      <c r="G24" s="23"/>
    </row>
    <row r="25" spans="1:7" ht="15" customHeight="1" hidden="1" outlineLevel="2">
      <c r="A25" s="5"/>
      <c r="B25" s="65" t="s">
        <v>29</v>
      </c>
      <c r="C25" s="32">
        <f>1+267+1</f>
        <v>269</v>
      </c>
      <c r="D25" s="73"/>
      <c r="E25" s="70">
        <f>7000+1535250+13700</f>
        <v>1555950</v>
      </c>
      <c r="F25" s="6"/>
      <c r="G25" s="23"/>
    </row>
    <row r="26" spans="1:7" ht="15" customHeight="1" hidden="1" outlineLevel="2">
      <c r="A26" s="5"/>
      <c r="B26" s="65" t="s">
        <v>42</v>
      </c>
      <c r="C26" s="32">
        <f>1+208</f>
        <v>209</v>
      </c>
      <c r="D26" s="73"/>
      <c r="E26" s="70">
        <f>5000+1184500</f>
        <v>1189500</v>
      </c>
      <c r="F26" s="6"/>
      <c r="G26" s="23"/>
    </row>
    <row r="27" spans="1:7" ht="15" customHeight="1" hidden="1" outlineLevel="2">
      <c r="A27" s="5"/>
      <c r="B27" s="65" t="s">
        <v>30</v>
      </c>
      <c r="C27" s="32">
        <f>207</f>
        <v>207</v>
      </c>
      <c r="D27" s="73"/>
      <c r="E27" s="70">
        <f>1190250</f>
        <v>1190250</v>
      </c>
      <c r="F27" s="6"/>
      <c r="G27" s="23"/>
    </row>
    <row r="28" spans="1:7" ht="15" customHeight="1" hidden="1" outlineLevel="2">
      <c r="A28" s="5"/>
      <c r="B28" s="65" t="s">
        <v>43</v>
      </c>
      <c r="C28" s="32">
        <v>122</v>
      </c>
      <c r="D28" s="73"/>
      <c r="E28" s="70">
        <v>701500</v>
      </c>
      <c r="F28" s="6"/>
      <c r="G28" s="23"/>
    </row>
    <row r="29" spans="1:7" ht="14.25" customHeight="1" hidden="1" outlineLevel="2">
      <c r="A29" s="5"/>
      <c r="B29" s="65" t="s">
        <v>44</v>
      </c>
      <c r="C29" s="32">
        <v>114</v>
      </c>
      <c r="D29" s="73"/>
      <c r="E29" s="78">
        <v>655500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101</v>
      </c>
      <c r="C32" s="11"/>
      <c r="D32" s="5" t="s">
        <v>119</v>
      </c>
      <c r="E32" s="70">
        <f>21667+20000+30000+10000+20000+10000+30000+13333+20000+20000+18000+10000+72500+20000+5000+10000+212500+10000+20000</f>
        <v>573000</v>
      </c>
      <c r="F32" s="6"/>
      <c r="G32" s="23"/>
    </row>
    <row r="33" spans="1:7" ht="15" customHeight="1" outlineLevel="2">
      <c r="A33" s="5"/>
      <c r="B33" s="65" t="s">
        <v>135</v>
      </c>
      <c r="C33" s="32"/>
      <c r="D33" s="5" t="s">
        <v>138</v>
      </c>
      <c r="E33" s="70">
        <v>40000</v>
      </c>
      <c r="F33" s="6"/>
      <c r="G33" s="23"/>
    </row>
    <row r="34" spans="1:7" ht="15" customHeight="1" outlineLevel="2">
      <c r="A34" s="5"/>
      <c r="B34" s="65" t="s">
        <v>83</v>
      </c>
      <c r="C34" s="32"/>
      <c r="D34" s="5" t="s">
        <v>137</v>
      </c>
      <c r="E34" s="70">
        <f>12862479+1983563</f>
        <v>14846042</v>
      </c>
      <c r="F34" s="6"/>
      <c r="G34" s="23"/>
    </row>
    <row r="35" spans="1:7" ht="15" customHeight="1" outlineLevel="2">
      <c r="A35" s="5"/>
      <c r="B35" s="65" t="s">
        <v>104</v>
      </c>
      <c r="C35" s="32"/>
      <c r="D35" s="5" t="s">
        <v>136</v>
      </c>
      <c r="E35" s="70">
        <v>31898</v>
      </c>
      <c r="F35" s="6">
        <f>SUM(E32:E35)</f>
        <v>15490940</v>
      </c>
      <c r="G35" s="23"/>
    </row>
    <row r="36" spans="1:7" ht="15" customHeight="1" outlineLevel="2">
      <c r="A36" s="5"/>
      <c r="B36" s="65"/>
      <c r="C36" s="32"/>
      <c r="D36" s="5"/>
      <c r="E36" s="78"/>
      <c r="F36" s="6"/>
      <c r="G36" s="23"/>
    </row>
    <row r="37" spans="1:7" ht="15" customHeight="1" outlineLevel="2">
      <c r="A37" s="5" t="s">
        <v>7</v>
      </c>
      <c r="B37" s="86" t="s">
        <v>8</v>
      </c>
      <c r="C37" s="33"/>
      <c r="D37" s="11"/>
      <c r="E37" s="70"/>
      <c r="F37" s="6"/>
      <c r="G37" s="23"/>
    </row>
    <row r="38" spans="1:7" ht="15" customHeight="1" outlineLevel="2">
      <c r="A38" s="5"/>
      <c r="B38" s="65" t="s">
        <v>105</v>
      </c>
      <c r="C38" s="32"/>
      <c r="D38" s="5" t="s">
        <v>103</v>
      </c>
      <c r="E38" s="70">
        <f>30000+30000+30000+30000+30000</f>
        <v>150000</v>
      </c>
      <c r="F38" s="6"/>
      <c r="G38" s="23"/>
    </row>
    <row r="39" spans="1:7" ht="15" customHeight="1" outlineLevel="2" thickBot="1">
      <c r="A39" s="5"/>
      <c r="B39" s="88" t="s">
        <v>98</v>
      </c>
      <c r="C39" s="33"/>
      <c r="D39" s="61" t="s">
        <v>103</v>
      </c>
      <c r="E39" s="102">
        <f>60000+36000+36000+30000+36000+36000+36000+36000+36000+36000+36000+36000+36000+36000+145500+36000+141000+36000+30000+36000+36000+36000+36000</f>
        <v>1054500</v>
      </c>
      <c r="F39" s="103">
        <f>SUM(E38:E39)</f>
        <v>1204500</v>
      </c>
      <c r="G39" s="104"/>
    </row>
    <row r="40" spans="1:7" ht="12" outlineLevel="2">
      <c r="A40" s="5"/>
      <c r="B40" s="89" t="s">
        <v>9</v>
      </c>
      <c r="C40" s="80"/>
      <c r="D40" s="5"/>
      <c r="E40" s="65"/>
      <c r="F40" s="6"/>
      <c r="G40" s="69"/>
    </row>
    <row r="41" spans="1:7" ht="15" customHeight="1" outlineLevel="2">
      <c r="A41" s="5"/>
      <c r="B41" s="86" t="s">
        <v>10</v>
      </c>
      <c r="C41" s="81"/>
      <c r="D41" s="11"/>
      <c r="E41" s="70"/>
      <c r="F41" s="6"/>
      <c r="G41" s="69"/>
    </row>
    <row r="42" spans="1:7" ht="14.25" customHeight="1" outlineLevel="2">
      <c r="A42" s="5"/>
      <c r="B42" s="65" t="s">
        <v>108</v>
      </c>
      <c r="C42" s="81"/>
      <c r="D42" s="5" t="s">
        <v>179</v>
      </c>
      <c r="E42" s="70">
        <v>400000</v>
      </c>
      <c r="F42" s="6"/>
      <c r="G42" s="69"/>
    </row>
    <row r="43" spans="1:7" ht="14.25" customHeight="1" outlineLevel="2">
      <c r="A43" s="5"/>
      <c r="B43" s="65" t="s">
        <v>156</v>
      </c>
      <c r="C43" s="81"/>
      <c r="D43" s="5" t="s">
        <v>157</v>
      </c>
      <c r="E43" s="70">
        <f>5000000+84021</f>
        <v>5084021</v>
      </c>
      <c r="F43" s="6"/>
      <c r="G43" s="69"/>
    </row>
    <row r="44" spans="1:7" ht="14.25" customHeight="1" outlineLevel="2">
      <c r="A44" s="5"/>
      <c r="B44" s="65" t="s">
        <v>173</v>
      </c>
      <c r="C44" s="81"/>
      <c r="D44" s="5" t="s">
        <v>174</v>
      </c>
      <c r="E44" s="70">
        <v>623707</v>
      </c>
      <c r="F44" s="6"/>
      <c r="G44" s="69"/>
    </row>
    <row r="45" spans="1:7" ht="14.25" customHeight="1" outlineLevel="2">
      <c r="A45" s="5"/>
      <c r="B45" s="65" t="s">
        <v>121</v>
      </c>
      <c r="C45" s="81"/>
      <c r="D45" s="5" t="s">
        <v>199</v>
      </c>
      <c r="E45" s="70">
        <f>8000+8000</f>
        <v>16000</v>
      </c>
      <c r="F45" s="6"/>
      <c r="G45" s="69"/>
    </row>
    <row r="46" spans="1:7" ht="14.25" customHeight="1" outlineLevel="2">
      <c r="A46" s="5"/>
      <c r="B46" s="65" t="s">
        <v>64</v>
      </c>
      <c r="C46" s="81"/>
      <c r="D46" s="5" t="s">
        <v>175</v>
      </c>
      <c r="E46" s="70">
        <f>18000+18000</f>
        <v>36000</v>
      </c>
      <c r="F46" s="6"/>
      <c r="G46" s="69"/>
    </row>
    <row r="47" spans="1:7" ht="14.25" customHeight="1" outlineLevel="2">
      <c r="A47" s="5"/>
      <c r="B47" s="65" t="s">
        <v>96</v>
      </c>
      <c r="C47" s="81"/>
      <c r="D47" s="5" t="s">
        <v>115</v>
      </c>
      <c r="E47" s="70">
        <v>15990</v>
      </c>
      <c r="F47" s="6"/>
      <c r="G47" s="69"/>
    </row>
    <row r="48" spans="1:7" ht="14.25" customHeight="1" outlineLevel="2">
      <c r="A48" s="5"/>
      <c r="B48" s="65" t="s">
        <v>96</v>
      </c>
      <c r="C48" s="81"/>
      <c r="D48" s="5" t="s">
        <v>144</v>
      </c>
      <c r="E48" s="70">
        <f>31820+23830+7990</f>
        <v>63640</v>
      </c>
      <c r="F48" s="6"/>
      <c r="G48" s="69"/>
    </row>
    <row r="49" spans="1:7" ht="14.25" customHeight="1" outlineLevel="2">
      <c r="A49" s="5"/>
      <c r="B49" s="65" t="s">
        <v>50</v>
      </c>
      <c r="C49" s="81"/>
      <c r="D49" s="5" t="s">
        <v>176</v>
      </c>
      <c r="E49" s="70">
        <v>119000</v>
      </c>
      <c r="F49" s="6"/>
      <c r="G49" s="69"/>
    </row>
    <row r="50" spans="1:7" ht="14.25" customHeight="1" outlineLevel="2">
      <c r="A50" s="5"/>
      <c r="B50" s="65" t="s">
        <v>145</v>
      </c>
      <c r="C50" s="81"/>
      <c r="D50" s="5" t="s">
        <v>182</v>
      </c>
      <c r="E50" s="70">
        <f>297606+53691</f>
        <v>351297</v>
      </c>
      <c r="F50" s="6"/>
      <c r="G50" s="69"/>
    </row>
    <row r="51" spans="1:7" ht="14.25" customHeight="1" outlineLevel="2">
      <c r="A51" s="5"/>
      <c r="B51" s="65" t="s">
        <v>74</v>
      </c>
      <c r="C51" s="81"/>
      <c r="D51" s="5" t="s">
        <v>171</v>
      </c>
      <c r="E51" s="70">
        <v>49990</v>
      </c>
      <c r="F51" s="6"/>
      <c r="G51" s="69"/>
    </row>
    <row r="52" spans="1:7" ht="14.25" customHeight="1" outlineLevel="2">
      <c r="A52" s="5"/>
      <c r="B52" s="65" t="s">
        <v>58</v>
      </c>
      <c r="C52" s="81"/>
      <c r="D52" s="5" t="s">
        <v>210</v>
      </c>
      <c r="E52" s="70">
        <v>17438</v>
      </c>
      <c r="F52" s="6"/>
      <c r="G52" s="69"/>
    </row>
    <row r="53" spans="1:7" ht="14.25" customHeight="1" outlineLevel="2">
      <c r="A53" s="5"/>
      <c r="B53" s="65" t="s">
        <v>64</v>
      </c>
      <c r="C53" s="81"/>
      <c r="D53" s="5" t="s">
        <v>122</v>
      </c>
      <c r="E53" s="70">
        <f>3995+10984</f>
        <v>14979</v>
      </c>
      <c r="F53" s="6"/>
      <c r="G53" s="69"/>
    </row>
    <row r="54" spans="1:7" ht="14.25" customHeight="1" outlineLevel="2">
      <c r="A54" s="5"/>
      <c r="B54" s="65" t="s">
        <v>74</v>
      </c>
      <c r="C54" s="81"/>
      <c r="D54" s="5" t="s">
        <v>190</v>
      </c>
      <c r="E54" s="70">
        <f>11647+3746</f>
        <v>15393</v>
      </c>
      <c r="F54" s="6"/>
      <c r="G54" s="69"/>
    </row>
    <row r="55" spans="1:7" ht="14.25" customHeight="1" outlineLevel="2">
      <c r="A55" s="5"/>
      <c r="B55" s="65" t="s">
        <v>49</v>
      </c>
      <c r="C55" s="81"/>
      <c r="D55" s="5" t="s">
        <v>169</v>
      </c>
      <c r="E55" s="70">
        <f>18000+18000</f>
        <v>36000</v>
      </c>
      <c r="F55" s="6"/>
      <c r="G55" s="69"/>
    </row>
    <row r="56" spans="1:7" ht="14.25" customHeight="1" outlineLevel="2">
      <c r="A56" s="5"/>
      <c r="B56" s="65" t="s">
        <v>180</v>
      </c>
      <c r="C56" s="81"/>
      <c r="D56" s="5" t="s">
        <v>181</v>
      </c>
      <c r="E56" s="70">
        <v>38779</v>
      </c>
      <c r="F56" s="6"/>
      <c r="G56" s="69"/>
    </row>
    <row r="57" spans="1:7" ht="14.25" customHeight="1" outlineLevel="2">
      <c r="A57" s="5"/>
      <c r="B57" s="65" t="s">
        <v>100</v>
      </c>
      <c r="C57" s="81"/>
      <c r="D57" s="5" t="s">
        <v>164</v>
      </c>
      <c r="E57" s="70">
        <v>13723</v>
      </c>
      <c r="F57" s="6"/>
      <c r="G57" s="69"/>
    </row>
    <row r="58" spans="1:7" ht="14.25" customHeight="1" outlineLevel="2">
      <c r="A58" s="5"/>
      <c r="B58" s="65" t="s">
        <v>83</v>
      </c>
      <c r="C58" s="81"/>
      <c r="D58" s="5" t="s">
        <v>148</v>
      </c>
      <c r="E58" s="70">
        <f>5000000+1651775+514688+5000000+48861+188048+1860314</f>
        <v>14263686</v>
      </c>
      <c r="F58" s="6"/>
      <c r="G58" s="69"/>
    </row>
    <row r="59" spans="1:7" ht="15" customHeight="1" outlineLevel="2">
      <c r="A59" s="5"/>
      <c r="B59" s="65" t="s">
        <v>67</v>
      </c>
      <c r="C59" s="81"/>
      <c r="D59" s="5" t="s">
        <v>112</v>
      </c>
      <c r="E59" s="70">
        <v>62946</v>
      </c>
      <c r="F59" s="6"/>
      <c r="G59" s="69"/>
    </row>
    <row r="60" spans="1:7" ht="15" customHeight="1" outlineLevel="2">
      <c r="A60" s="5"/>
      <c r="B60" s="65" t="s">
        <v>76</v>
      </c>
      <c r="C60" s="81"/>
      <c r="D60" s="5" t="s">
        <v>117</v>
      </c>
      <c r="E60" s="70">
        <v>30144</v>
      </c>
      <c r="F60" s="6"/>
      <c r="G60" s="69"/>
    </row>
    <row r="61" spans="1:7" ht="15" customHeight="1" outlineLevel="2">
      <c r="A61" s="5"/>
      <c r="B61" s="65" t="s">
        <v>22</v>
      </c>
      <c r="C61" s="81"/>
      <c r="D61" s="5" t="s">
        <v>113</v>
      </c>
      <c r="E61" s="70">
        <f>36600+67434</f>
        <v>104034</v>
      </c>
      <c r="F61" s="6"/>
      <c r="G61" s="69"/>
    </row>
    <row r="62" spans="1:7" ht="15" customHeight="1" outlineLevel="2">
      <c r="A62" s="5"/>
      <c r="B62" s="65" t="s">
        <v>22</v>
      </c>
      <c r="C62" s="81"/>
      <c r="D62" s="5" t="s">
        <v>116</v>
      </c>
      <c r="E62" s="78">
        <v>33131</v>
      </c>
      <c r="F62" s="6"/>
      <c r="G62" s="69">
        <f>SUM(E42:E62)</f>
        <v>21389898</v>
      </c>
    </row>
    <row r="63" spans="1:7" ht="15" customHeight="1" outlineLevel="2">
      <c r="A63" s="5"/>
      <c r="B63" s="65"/>
      <c r="C63" s="81"/>
      <c r="D63" s="5"/>
      <c r="E63" s="78"/>
      <c r="F63" s="6"/>
      <c r="G63" s="69"/>
    </row>
    <row r="64" spans="1:7" ht="15" customHeight="1" outlineLevel="2">
      <c r="A64" s="5"/>
      <c r="B64" s="86" t="s">
        <v>8</v>
      </c>
      <c r="C64" s="81"/>
      <c r="D64" s="11"/>
      <c r="E64" s="70"/>
      <c r="F64" s="6"/>
      <c r="G64" s="69"/>
    </row>
    <row r="65" spans="1:7" ht="15" customHeight="1" outlineLevel="2">
      <c r="A65" s="5"/>
      <c r="B65" s="65" t="s">
        <v>80</v>
      </c>
      <c r="C65" s="81"/>
      <c r="D65" s="5" t="s">
        <v>200</v>
      </c>
      <c r="E65" s="70">
        <v>125000</v>
      </c>
      <c r="F65" s="6"/>
      <c r="G65" s="69"/>
    </row>
    <row r="66" spans="1:7" ht="15" customHeight="1" outlineLevel="2">
      <c r="A66" s="5"/>
      <c r="B66" s="65" t="s">
        <v>125</v>
      </c>
      <c r="C66" s="81"/>
      <c r="D66" s="5" t="s">
        <v>186</v>
      </c>
      <c r="E66" s="70">
        <v>15350</v>
      </c>
      <c r="F66" s="6"/>
      <c r="G66" s="69"/>
    </row>
    <row r="67" spans="1:7" ht="15" customHeight="1" outlineLevel="2">
      <c r="A67" s="5"/>
      <c r="B67" s="65" t="s">
        <v>99</v>
      </c>
      <c r="C67" s="81"/>
      <c r="D67" s="5" t="s">
        <v>129</v>
      </c>
      <c r="E67" s="70">
        <v>3432</v>
      </c>
      <c r="F67" s="6"/>
      <c r="G67" s="69"/>
    </row>
    <row r="68" spans="1:7" ht="15" customHeight="1" outlineLevel="2">
      <c r="A68" s="5"/>
      <c r="B68" s="65" t="s">
        <v>64</v>
      </c>
      <c r="C68" s="81"/>
      <c r="D68" s="112" t="s">
        <v>172</v>
      </c>
      <c r="E68" s="111">
        <f>15000+5000</f>
        <v>20000</v>
      </c>
      <c r="F68" s="107"/>
      <c r="G68" s="107"/>
    </row>
    <row r="69" spans="1:7" ht="14.25" customHeight="1" outlineLevel="2">
      <c r="A69" s="5"/>
      <c r="B69" s="113" t="s">
        <v>74</v>
      </c>
      <c r="C69" s="81"/>
      <c r="D69" s="112" t="s">
        <v>111</v>
      </c>
      <c r="E69" s="110">
        <v>84000</v>
      </c>
      <c r="F69" s="107"/>
      <c r="G69" s="107"/>
    </row>
    <row r="70" spans="1:7" ht="14.25" customHeight="1" outlineLevel="2">
      <c r="A70" s="112"/>
      <c r="B70" s="112" t="s">
        <v>130</v>
      </c>
      <c r="C70" s="5"/>
      <c r="D70" s="114" t="s">
        <v>131</v>
      </c>
      <c r="E70" s="110">
        <f>5000000+1288529</f>
        <v>6288529</v>
      </c>
      <c r="F70" s="107"/>
      <c r="G70" s="107"/>
    </row>
    <row r="71" spans="1:7" ht="15" customHeight="1" outlineLevel="2">
      <c r="A71" s="5"/>
      <c r="B71" s="113" t="s">
        <v>94</v>
      </c>
      <c r="C71" s="81"/>
      <c r="D71" s="5" t="s">
        <v>195</v>
      </c>
      <c r="E71" s="109">
        <v>300000</v>
      </c>
      <c r="F71" s="6"/>
      <c r="G71" s="108"/>
    </row>
    <row r="72" spans="1:7" ht="15" customHeight="1" outlineLevel="2">
      <c r="A72" s="5"/>
      <c r="B72" s="65" t="s">
        <v>107</v>
      </c>
      <c r="C72" s="81"/>
      <c r="D72" s="5" t="s">
        <v>195</v>
      </c>
      <c r="E72" s="109">
        <v>120000</v>
      </c>
      <c r="F72" s="6"/>
      <c r="G72" s="69"/>
    </row>
    <row r="73" spans="1:7" ht="15" customHeight="1" outlineLevel="2" thickBot="1">
      <c r="A73" s="5"/>
      <c r="B73" s="88" t="s">
        <v>85</v>
      </c>
      <c r="C73" s="81"/>
      <c r="D73" s="88" t="s">
        <v>134</v>
      </c>
      <c r="E73" s="105">
        <v>12000</v>
      </c>
      <c r="F73" s="106"/>
      <c r="G73" s="106"/>
    </row>
    <row r="74" spans="1:7" ht="15" customHeight="1" outlineLevel="2">
      <c r="A74" s="5"/>
      <c r="B74" s="65" t="s">
        <v>85</v>
      </c>
      <c r="C74" s="81"/>
      <c r="D74" s="5" t="s">
        <v>196</v>
      </c>
      <c r="E74" s="70">
        <v>25000</v>
      </c>
      <c r="F74" s="6"/>
      <c r="G74" s="69"/>
    </row>
    <row r="75" spans="1:7" ht="15" customHeight="1" outlineLevel="2">
      <c r="A75" s="5"/>
      <c r="B75" s="65" t="s">
        <v>123</v>
      </c>
      <c r="C75" s="81"/>
      <c r="D75" s="5" t="s">
        <v>124</v>
      </c>
      <c r="E75" s="70">
        <v>19354</v>
      </c>
      <c r="F75" s="6"/>
      <c r="G75" s="69"/>
    </row>
    <row r="76" spans="1:7" ht="15" customHeight="1" outlineLevel="2">
      <c r="A76" s="5"/>
      <c r="B76" s="65" t="s">
        <v>95</v>
      </c>
      <c r="C76" s="81"/>
      <c r="D76" s="5" t="s">
        <v>118</v>
      </c>
      <c r="E76" s="70">
        <v>237307</v>
      </c>
      <c r="F76" s="6"/>
      <c r="G76" s="69"/>
    </row>
    <row r="77" spans="1:7" ht="15" customHeight="1" outlineLevel="2">
      <c r="A77" s="5"/>
      <c r="B77" s="65" t="s">
        <v>56</v>
      </c>
      <c r="C77" s="81"/>
      <c r="D77" s="5" t="s">
        <v>170</v>
      </c>
      <c r="E77" s="78">
        <f>4300</f>
        <v>4300</v>
      </c>
      <c r="F77" s="6"/>
      <c r="G77" s="69">
        <f>SUM(E65:E77)</f>
        <v>7254272</v>
      </c>
    </row>
    <row r="78" spans="1:7" ht="15" customHeight="1" outlineLevel="2">
      <c r="A78" s="5"/>
      <c r="B78" s="65"/>
      <c r="C78" s="81"/>
      <c r="D78" s="5"/>
      <c r="E78" s="78"/>
      <c r="F78" s="6"/>
      <c r="G78" s="69"/>
    </row>
    <row r="79" spans="1:7" ht="15" customHeight="1" outlineLevel="2">
      <c r="A79" s="5"/>
      <c r="B79" s="86" t="s">
        <v>17</v>
      </c>
      <c r="C79" s="81"/>
      <c r="D79" s="5"/>
      <c r="E79" s="70"/>
      <c r="F79" s="6"/>
      <c r="G79" s="69"/>
    </row>
    <row r="80" spans="1:7" ht="15" customHeight="1" outlineLevel="2">
      <c r="A80" s="5"/>
      <c r="B80" s="65" t="s">
        <v>21</v>
      </c>
      <c r="C80" s="81"/>
      <c r="D80" s="5" t="s">
        <v>163</v>
      </c>
      <c r="E80" s="78">
        <v>862071</v>
      </c>
      <c r="F80" s="6"/>
      <c r="G80" s="69">
        <f>SUM(E80:F80)</f>
        <v>862071</v>
      </c>
    </row>
    <row r="81" spans="1:7" ht="15" customHeight="1" outlineLevel="2">
      <c r="A81" s="5"/>
      <c r="B81" s="65"/>
      <c r="C81" s="81"/>
      <c r="D81" s="5"/>
      <c r="E81" s="78"/>
      <c r="F81" s="6"/>
      <c r="G81" s="69"/>
    </row>
    <row r="82" spans="1:7" ht="15" customHeight="1" outlineLevel="2">
      <c r="A82" s="5"/>
      <c r="B82" s="86" t="s">
        <v>184</v>
      </c>
      <c r="C82" s="81"/>
      <c r="D82" s="5"/>
      <c r="E82" s="78"/>
      <c r="F82" s="6"/>
      <c r="G82" s="69"/>
    </row>
    <row r="83" spans="1:7" ht="14.25" customHeight="1" outlineLevel="2">
      <c r="A83" s="5"/>
      <c r="B83" s="65" t="s">
        <v>108</v>
      </c>
      <c r="C83" s="81"/>
      <c r="D83" s="5" t="s">
        <v>183</v>
      </c>
      <c r="E83" s="70">
        <v>450000</v>
      </c>
      <c r="F83" s="6"/>
      <c r="G83" s="69"/>
    </row>
    <row r="84" spans="1:7" ht="15" customHeight="1" outlineLevel="2">
      <c r="A84" s="5"/>
      <c r="B84" s="65" t="s">
        <v>50</v>
      </c>
      <c r="C84" s="81"/>
      <c r="D84" s="5" t="s">
        <v>185</v>
      </c>
      <c r="E84" s="70">
        <v>14450</v>
      </c>
      <c r="F84" s="6"/>
      <c r="G84" s="69"/>
    </row>
    <row r="85" spans="1:7" ht="15" customHeight="1" outlineLevel="2">
      <c r="A85" s="5"/>
      <c r="B85" s="65" t="s">
        <v>64</v>
      </c>
      <c r="C85" s="81"/>
      <c r="D85" s="5" t="s">
        <v>187</v>
      </c>
      <c r="E85" s="70">
        <v>58200</v>
      </c>
      <c r="F85" s="6"/>
      <c r="G85" s="69"/>
    </row>
    <row r="86" spans="1:7" ht="15" customHeight="1" outlineLevel="2">
      <c r="A86" s="5"/>
      <c r="B86" s="65" t="s">
        <v>201</v>
      </c>
      <c r="C86" s="81"/>
      <c r="D86" s="5" t="s">
        <v>202</v>
      </c>
      <c r="E86" s="70">
        <v>98175</v>
      </c>
      <c r="F86" s="6"/>
      <c r="G86" s="69"/>
    </row>
    <row r="87" spans="1:7" ht="15" customHeight="1" outlineLevel="2">
      <c r="A87" s="5"/>
      <c r="B87" s="65" t="s">
        <v>205</v>
      </c>
      <c r="C87" s="81"/>
      <c r="D87" s="5" t="s">
        <v>206</v>
      </c>
      <c r="E87" s="70">
        <v>350000</v>
      </c>
      <c r="F87" s="6"/>
      <c r="G87" s="69"/>
    </row>
    <row r="88" spans="1:7" ht="15" customHeight="1" outlineLevel="2">
      <c r="A88" s="5"/>
      <c r="B88" s="65" t="s">
        <v>84</v>
      </c>
      <c r="C88" s="81"/>
      <c r="D88" s="5" t="s">
        <v>207</v>
      </c>
      <c r="E88" s="78">
        <v>108847</v>
      </c>
      <c r="F88" s="6"/>
      <c r="G88" s="69">
        <f>SUM(E83:E88)</f>
        <v>1079672</v>
      </c>
    </row>
    <row r="89" spans="1:7" ht="15" customHeight="1" outlineLevel="2">
      <c r="A89" s="5"/>
      <c r="B89" s="65"/>
      <c r="C89" s="81"/>
      <c r="D89" s="5"/>
      <c r="E89" s="78"/>
      <c r="F89" s="6"/>
      <c r="G89" s="69"/>
    </row>
    <row r="90" spans="1:7" ht="15" customHeight="1" outlineLevel="2">
      <c r="A90" s="5"/>
      <c r="B90" s="86" t="s">
        <v>55</v>
      </c>
      <c r="C90" s="81"/>
      <c r="D90" s="78"/>
      <c r="E90" s="78"/>
      <c r="F90" s="69"/>
      <c r="G90" s="69"/>
    </row>
    <row r="91" spans="1:7" ht="15" customHeight="1" outlineLevel="2">
      <c r="A91" s="5"/>
      <c r="B91" s="65" t="s">
        <v>66</v>
      </c>
      <c r="C91" s="81"/>
      <c r="D91" s="5" t="s">
        <v>149</v>
      </c>
      <c r="E91" s="70">
        <v>1000000</v>
      </c>
      <c r="F91" s="6"/>
      <c r="G91" s="69"/>
    </row>
    <row r="92" spans="1:7" ht="15" customHeight="1" outlineLevel="2">
      <c r="A92" s="5"/>
      <c r="B92" s="65" t="s">
        <v>109</v>
      </c>
      <c r="C92" s="81"/>
      <c r="D92" s="5" t="s">
        <v>197</v>
      </c>
      <c r="E92" s="70">
        <v>695621</v>
      </c>
      <c r="F92" s="6"/>
      <c r="G92" s="69"/>
    </row>
    <row r="93" spans="1:7" ht="15" customHeight="1" outlineLevel="2">
      <c r="A93" s="5"/>
      <c r="B93" s="65" t="s">
        <v>106</v>
      </c>
      <c r="C93" s="81"/>
      <c r="D93" s="5" t="s">
        <v>141</v>
      </c>
      <c r="E93" s="78">
        <v>250000</v>
      </c>
      <c r="F93" s="6"/>
      <c r="G93" s="69">
        <f>SUM(E91:E93)</f>
        <v>1945621</v>
      </c>
    </row>
    <row r="94" spans="1:7" ht="14.25" customHeight="1" outlineLevel="2">
      <c r="A94" s="5"/>
      <c r="B94" s="65"/>
      <c r="C94" s="81"/>
      <c r="D94" s="5"/>
      <c r="E94" s="78"/>
      <c r="F94" s="6"/>
      <c r="G94" s="69"/>
    </row>
    <row r="95" spans="1:7" ht="15" customHeight="1" outlineLevel="2">
      <c r="A95" s="5"/>
      <c r="B95" s="86" t="s">
        <v>18</v>
      </c>
      <c r="C95" s="81"/>
      <c r="D95" s="5"/>
      <c r="E95" s="70"/>
      <c r="F95" s="6"/>
      <c r="G95" s="69"/>
    </row>
    <row r="96" spans="1:7" ht="15" customHeight="1" outlineLevel="2">
      <c r="A96" s="5"/>
      <c r="B96" s="65" t="s">
        <v>82</v>
      </c>
      <c r="C96" s="81"/>
      <c r="D96" s="5" t="s">
        <v>193</v>
      </c>
      <c r="E96" s="70">
        <v>10000</v>
      </c>
      <c r="F96" s="6"/>
      <c r="G96" s="69"/>
    </row>
    <row r="97" spans="1:7" ht="15" customHeight="1" outlineLevel="2">
      <c r="A97" s="5"/>
      <c r="B97" s="65" t="s">
        <v>82</v>
      </c>
      <c r="C97" s="81"/>
      <c r="D97" s="5" t="s">
        <v>143</v>
      </c>
      <c r="E97" s="70">
        <v>29021</v>
      </c>
      <c r="F97" s="6"/>
      <c r="G97" s="69"/>
    </row>
    <row r="98" spans="1:7" ht="15" customHeight="1" outlineLevel="2">
      <c r="A98" s="5"/>
      <c r="B98" s="65" t="s">
        <v>82</v>
      </c>
      <c r="C98" s="81"/>
      <c r="D98" s="5" t="s">
        <v>166</v>
      </c>
      <c r="E98" s="70">
        <v>139006</v>
      </c>
      <c r="F98" s="6"/>
      <c r="G98" s="69"/>
    </row>
    <row r="99" spans="1:7" ht="15" customHeight="1" outlineLevel="2">
      <c r="A99" s="5"/>
      <c r="B99" s="65" t="s">
        <v>82</v>
      </c>
      <c r="C99" s="81"/>
      <c r="D99" s="5" t="s">
        <v>142</v>
      </c>
      <c r="E99" s="70">
        <v>238175</v>
      </c>
      <c r="F99" s="6"/>
      <c r="G99" s="69"/>
    </row>
    <row r="100" spans="1:7" ht="15" customHeight="1" outlineLevel="2">
      <c r="A100" s="5"/>
      <c r="B100" s="65" t="s">
        <v>86</v>
      </c>
      <c r="C100" s="81"/>
      <c r="D100" s="5" t="s">
        <v>193</v>
      </c>
      <c r="E100" s="70">
        <v>10000</v>
      </c>
      <c r="F100" s="6"/>
      <c r="G100" s="69"/>
    </row>
    <row r="101" spans="1:7" ht="15" customHeight="1" outlineLevel="2">
      <c r="A101" s="5"/>
      <c r="B101" s="65" t="s">
        <v>86</v>
      </c>
      <c r="C101" s="81"/>
      <c r="D101" s="5" t="s">
        <v>178</v>
      </c>
      <c r="E101" s="70">
        <v>52400</v>
      </c>
      <c r="F101" s="6"/>
      <c r="G101" s="69"/>
    </row>
    <row r="102" spans="1:7" ht="15" customHeight="1" outlineLevel="2">
      <c r="A102" s="5"/>
      <c r="B102" s="65" t="s">
        <v>87</v>
      </c>
      <c r="C102" s="81"/>
      <c r="D102" s="5" t="s">
        <v>193</v>
      </c>
      <c r="E102" s="70">
        <v>10000</v>
      </c>
      <c r="F102" s="6"/>
      <c r="G102" s="69"/>
    </row>
    <row r="103" spans="1:7" ht="15" customHeight="1" outlineLevel="2">
      <c r="A103" s="5"/>
      <c r="B103" s="65" t="s">
        <v>88</v>
      </c>
      <c r="C103" s="81"/>
      <c r="D103" s="5" t="s">
        <v>193</v>
      </c>
      <c r="E103" s="70">
        <v>10000</v>
      </c>
      <c r="F103" s="6"/>
      <c r="G103" s="69"/>
    </row>
    <row r="104" spans="1:7" ht="15" customHeight="1" outlineLevel="2">
      <c r="A104" s="5"/>
      <c r="B104" s="65" t="s">
        <v>89</v>
      </c>
      <c r="C104" s="81"/>
      <c r="D104" s="5" t="s">
        <v>193</v>
      </c>
      <c r="E104" s="70">
        <v>10000</v>
      </c>
      <c r="F104" s="6"/>
      <c r="G104" s="69"/>
    </row>
    <row r="105" spans="1:7" ht="15" customHeight="1" outlineLevel="2">
      <c r="A105" s="5"/>
      <c r="B105" s="65" t="s">
        <v>89</v>
      </c>
      <c r="C105" s="81"/>
      <c r="D105" s="5" t="s">
        <v>142</v>
      </c>
      <c r="E105" s="70">
        <v>203392</v>
      </c>
      <c r="F105" s="6"/>
      <c r="G105" s="69"/>
    </row>
    <row r="106" spans="1:7" ht="15" customHeight="1" outlineLevel="2" thickBot="1">
      <c r="A106" s="5"/>
      <c r="B106" s="88" t="s">
        <v>89</v>
      </c>
      <c r="C106" s="81"/>
      <c r="D106" s="88" t="s">
        <v>189</v>
      </c>
      <c r="E106" s="105">
        <v>176708</v>
      </c>
      <c r="F106" s="106"/>
      <c r="G106" s="106"/>
    </row>
    <row r="107" spans="1:7" ht="15" customHeight="1" outlineLevel="2">
      <c r="A107" s="5"/>
      <c r="B107" s="65" t="s">
        <v>89</v>
      </c>
      <c r="C107" s="81"/>
      <c r="D107" s="5" t="s">
        <v>160</v>
      </c>
      <c r="E107" s="70">
        <v>120638</v>
      </c>
      <c r="F107" s="6"/>
      <c r="G107" s="69"/>
    </row>
    <row r="108" spans="1:7" ht="15" customHeight="1" outlineLevel="2">
      <c r="A108" s="5"/>
      <c r="B108" s="65" t="s">
        <v>203</v>
      </c>
      <c r="C108" s="81"/>
      <c r="D108" s="5" t="s">
        <v>204</v>
      </c>
      <c r="E108" s="70">
        <v>44000</v>
      </c>
      <c r="F108" s="6"/>
      <c r="G108" s="69"/>
    </row>
    <row r="109" spans="1:7" ht="15" customHeight="1" outlineLevel="2">
      <c r="A109" s="5"/>
      <c r="B109" s="65" t="s">
        <v>209</v>
      </c>
      <c r="C109" s="81"/>
      <c r="D109" s="5" t="s">
        <v>178</v>
      </c>
      <c r="E109" s="70">
        <v>63000</v>
      </c>
      <c r="F109" s="6"/>
      <c r="G109" s="69"/>
    </row>
    <row r="110" spans="1:7" ht="15" customHeight="1" outlineLevel="2">
      <c r="A110" s="5"/>
      <c r="B110" s="65" t="s">
        <v>90</v>
      </c>
      <c r="C110" s="81"/>
      <c r="D110" s="5" t="s">
        <v>193</v>
      </c>
      <c r="E110" s="70">
        <v>10000</v>
      </c>
      <c r="F110" s="6"/>
      <c r="G110" s="69"/>
    </row>
    <row r="111" spans="1:7" ht="15" customHeight="1" outlineLevel="2">
      <c r="A111" s="5"/>
      <c r="B111" s="65" t="s">
        <v>90</v>
      </c>
      <c r="C111" s="81"/>
      <c r="D111" s="5" t="s">
        <v>188</v>
      </c>
      <c r="E111" s="70">
        <v>342546</v>
      </c>
      <c r="F111" s="6"/>
      <c r="G111" s="69"/>
    </row>
    <row r="112" spans="1:7" ht="15" customHeight="1" outlineLevel="2">
      <c r="A112" s="5"/>
      <c r="B112" s="65" t="s">
        <v>91</v>
      </c>
      <c r="C112" s="81"/>
      <c r="D112" s="5" t="s">
        <v>191</v>
      </c>
      <c r="E112" s="70">
        <v>10000</v>
      </c>
      <c r="F112" s="6"/>
      <c r="G112" s="69"/>
    </row>
    <row r="113" spans="1:7" ht="15" customHeight="1" outlineLevel="2">
      <c r="A113" s="5"/>
      <c r="B113" s="65" t="s">
        <v>91</v>
      </c>
      <c r="C113" s="81"/>
      <c r="D113" s="5" t="s">
        <v>177</v>
      </c>
      <c r="E113" s="70">
        <f>12150+42000</f>
        <v>54150</v>
      </c>
      <c r="F113" s="6"/>
      <c r="G113" s="69"/>
    </row>
    <row r="114" spans="1:7" ht="15" customHeight="1" outlineLevel="2">
      <c r="A114" s="5"/>
      <c r="B114" s="65" t="s">
        <v>139</v>
      </c>
      <c r="C114" s="81"/>
      <c r="D114" s="5" t="s">
        <v>140</v>
      </c>
      <c r="E114" s="70">
        <v>244314</v>
      </c>
      <c r="F114" s="6"/>
      <c r="G114" s="69"/>
    </row>
    <row r="115" spans="1:7" ht="15" customHeight="1" outlineLevel="2">
      <c r="A115" s="5"/>
      <c r="B115" s="65" t="s">
        <v>139</v>
      </c>
      <c r="C115" s="81"/>
      <c r="D115" s="5" t="s">
        <v>146</v>
      </c>
      <c r="E115" s="70">
        <v>154238</v>
      </c>
      <c r="F115" s="6"/>
      <c r="G115" s="69"/>
    </row>
    <row r="116" spans="1:7" ht="15" customHeight="1" outlineLevel="2">
      <c r="A116" s="5"/>
      <c r="B116" s="65" t="s">
        <v>139</v>
      </c>
      <c r="C116" s="81"/>
      <c r="D116" s="5" t="s">
        <v>150</v>
      </c>
      <c r="E116" s="70">
        <v>250658</v>
      </c>
      <c r="F116" s="6"/>
      <c r="G116" s="69"/>
    </row>
    <row r="117" spans="1:7" ht="15" customHeight="1" outlineLevel="2">
      <c r="A117" s="5"/>
      <c r="B117" s="65" t="s">
        <v>139</v>
      </c>
      <c r="C117" s="81"/>
      <c r="D117" s="5" t="s">
        <v>151</v>
      </c>
      <c r="E117" s="70">
        <v>226709</v>
      </c>
      <c r="F117" s="6"/>
      <c r="G117" s="69"/>
    </row>
    <row r="118" spans="1:7" ht="15" customHeight="1" outlineLevel="2">
      <c r="A118" s="5"/>
      <c r="B118" s="65" t="s">
        <v>139</v>
      </c>
      <c r="C118" s="81"/>
      <c r="D118" s="5" t="s">
        <v>152</v>
      </c>
      <c r="E118" s="70">
        <v>149202</v>
      </c>
      <c r="F118" s="6"/>
      <c r="G118" s="69"/>
    </row>
    <row r="119" spans="1:7" ht="15" customHeight="1" outlineLevel="2">
      <c r="A119" s="5"/>
      <c r="B119" s="65" t="s">
        <v>139</v>
      </c>
      <c r="C119" s="81"/>
      <c r="D119" s="5" t="s">
        <v>154</v>
      </c>
      <c r="E119" s="70">
        <v>161702</v>
      </c>
      <c r="F119" s="6"/>
      <c r="G119" s="69"/>
    </row>
    <row r="120" spans="1:7" ht="15" customHeight="1" outlineLevel="2">
      <c r="A120" s="5"/>
      <c r="B120" s="65" t="s">
        <v>139</v>
      </c>
      <c r="C120" s="81"/>
      <c r="D120" s="5" t="s">
        <v>161</v>
      </c>
      <c r="E120" s="70">
        <v>186776</v>
      </c>
      <c r="F120" s="6"/>
      <c r="G120" s="69"/>
    </row>
    <row r="121" spans="1:7" ht="15" customHeight="1" outlineLevel="2">
      <c r="A121" s="5"/>
      <c r="B121" s="65" t="s">
        <v>139</v>
      </c>
      <c r="C121" s="81"/>
      <c r="D121" s="5" t="s">
        <v>162</v>
      </c>
      <c r="E121" s="70">
        <v>189888</v>
      </c>
      <c r="F121" s="6"/>
      <c r="G121" s="69"/>
    </row>
    <row r="122" spans="1:7" ht="15" customHeight="1" outlineLevel="2">
      <c r="A122" s="5"/>
      <c r="B122" s="66" t="s">
        <v>19</v>
      </c>
      <c r="C122" s="81"/>
      <c r="D122" s="5"/>
      <c r="E122" s="70"/>
      <c r="F122" s="6"/>
      <c r="G122" s="69"/>
    </row>
    <row r="123" spans="1:7" ht="15" customHeight="1" outlineLevel="2">
      <c r="A123" s="5"/>
      <c r="B123" s="65" t="s">
        <v>97</v>
      </c>
      <c r="C123" s="81"/>
      <c r="D123" s="5" t="s">
        <v>114</v>
      </c>
      <c r="E123" s="70">
        <v>15693</v>
      </c>
      <c r="F123" s="6"/>
      <c r="G123" s="69"/>
    </row>
    <row r="124" spans="1:7" ht="15" customHeight="1" outlineLevel="2">
      <c r="A124" s="5"/>
      <c r="B124" s="65" t="s">
        <v>84</v>
      </c>
      <c r="C124" s="81"/>
      <c r="D124" s="5" t="s">
        <v>194</v>
      </c>
      <c r="E124" s="70">
        <v>726353</v>
      </c>
      <c r="F124" s="6"/>
      <c r="G124" s="69"/>
    </row>
    <row r="125" spans="1:7" ht="15" customHeight="1" outlineLevel="2">
      <c r="A125" s="5"/>
      <c r="B125" s="65" t="s">
        <v>84</v>
      </c>
      <c r="C125" s="81"/>
      <c r="D125" s="5" t="s">
        <v>198</v>
      </c>
      <c r="E125" s="78">
        <v>601411</v>
      </c>
      <c r="F125" s="6"/>
      <c r="G125" s="69">
        <f>SUM(E96:E125)</f>
        <v>4439980</v>
      </c>
    </row>
    <row r="126" spans="1:7" ht="15" customHeight="1" outlineLevel="2">
      <c r="A126" s="5"/>
      <c r="B126" s="65"/>
      <c r="C126" s="81"/>
      <c r="D126" s="5"/>
      <c r="E126" s="78"/>
      <c r="F126" s="6"/>
      <c r="G126" s="69"/>
    </row>
    <row r="127" spans="1:7" ht="15.75" customHeight="1" outlineLevel="2">
      <c r="A127" s="5"/>
      <c r="B127" s="86" t="s">
        <v>6</v>
      </c>
      <c r="C127" s="81"/>
      <c r="D127" s="5"/>
      <c r="E127" s="78"/>
      <c r="F127" s="6"/>
      <c r="G127" s="69"/>
    </row>
    <row r="128" spans="2:7" s="5" customFormat="1" ht="15" customHeight="1" outlineLevel="2">
      <c r="B128" s="65" t="s">
        <v>93</v>
      </c>
      <c r="C128" s="81"/>
      <c r="D128" s="5" t="s">
        <v>208</v>
      </c>
      <c r="E128" s="70">
        <v>303691</v>
      </c>
      <c r="F128" s="8"/>
      <c r="G128" s="70"/>
    </row>
    <row r="129" spans="2:7" s="5" customFormat="1" ht="15" customHeight="1" outlineLevel="2">
      <c r="B129" s="65" t="s">
        <v>49</v>
      </c>
      <c r="C129" s="81"/>
      <c r="D129" s="5" t="s">
        <v>147</v>
      </c>
      <c r="E129" s="70">
        <v>307970</v>
      </c>
      <c r="F129" s="8"/>
      <c r="G129" s="70"/>
    </row>
    <row r="130" spans="2:7" s="5" customFormat="1" ht="15" customHeight="1" outlineLevel="2">
      <c r="B130" s="65" t="s">
        <v>49</v>
      </c>
      <c r="C130" s="81"/>
      <c r="D130" s="5" t="s">
        <v>153</v>
      </c>
      <c r="E130" s="70">
        <v>399990</v>
      </c>
      <c r="F130" s="8"/>
      <c r="G130" s="70"/>
    </row>
    <row r="131" spans="2:7" s="5" customFormat="1" ht="15" customHeight="1" outlineLevel="2">
      <c r="B131" s="65" t="s">
        <v>49</v>
      </c>
      <c r="C131" s="81"/>
      <c r="D131" s="5" t="s">
        <v>158</v>
      </c>
      <c r="E131" s="70">
        <v>241670</v>
      </c>
      <c r="F131" s="8"/>
      <c r="G131" s="70"/>
    </row>
    <row r="132" spans="2:7" s="5" customFormat="1" ht="15" customHeight="1" outlineLevel="2">
      <c r="B132" s="65" t="s">
        <v>49</v>
      </c>
      <c r="C132" s="81"/>
      <c r="D132" s="5" t="s">
        <v>165</v>
      </c>
      <c r="E132" s="70">
        <v>85980</v>
      </c>
      <c r="F132" s="8"/>
      <c r="G132" s="70"/>
    </row>
    <row r="133" spans="2:7" s="5" customFormat="1" ht="15" customHeight="1" outlineLevel="2">
      <c r="B133" s="65" t="s">
        <v>49</v>
      </c>
      <c r="C133" s="81"/>
      <c r="D133" s="5" t="s">
        <v>126</v>
      </c>
      <c r="E133" s="70">
        <v>50310</v>
      </c>
      <c r="F133" s="8"/>
      <c r="G133" s="70"/>
    </row>
    <row r="134" spans="2:7" s="5" customFormat="1" ht="15" customHeight="1" outlineLevel="2">
      <c r="B134" s="65" t="s">
        <v>84</v>
      </c>
      <c r="C134" s="81"/>
      <c r="D134" s="5" t="s">
        <v>155</v>
      </c>
      <c r="E134" s="70">
        <v>133952</v>
      </c>
      <c r="F134" s="8"/>
      <c r="G134" s="70"/>
    </row>
    <row r="135" spans="2:7" s="5" customFormat="1" ht="15" customHeight="1" outlineLevel="2">
      <c r="B135" s="65" t="s">
        <v>84</v>
      </c>
      <c r="C135" s="81"/>
      <c r="D135" s="5" t="s">
        <v>159</v>
      </c>
      <c r="E135" s="70">
        <v>57800</v>
      </c>
      <c r="F135" s="8"/>
      <c r="G135" s="70"/>
    </row>
    <row r="136" spans="2:7" s="5" customFormat="1" ht="15" customHeight="1" outlineLevel="2">
      <c r="B136" s="65" t="s">
        <v>127</v>
      </c>
      <c r="C136" s="81"/>
      <c r="D136" s="5" t="s">
        <v>128</v>
      </c>
      <c r="E136" s="70">
        <v>129000</v>
      </c>
      <c r="F136" s="8"/>
      <c r="G136" s="70"/>
    </row>
    <row r="137" spans="1:7" ht="15" customHeight="1" outlineLevel="2">
      <c r="A137" s="5"/>
      <c r="B137" s="65" t="s">
        <v>81</v>
      </c>
      <c r="C137" s="81"/>
      <c r="D137" s="5" t="s">
        <v>110</v>
      </c>
      <c r="E137" s="78">
        <f>142250+52740</f>
        <v>194990</v>
      </c>
      <c r="F137" s="6"/>
      <c r="G137" s="69">
        <f>SUM(E128:E137)</f>
        <v>1905353</v>
      </c>
    </row>
    <row r="138" spans="1:7" ht="15" customHeight="1" outlineLevel="2">
      <c r="A138" s="5"/>
      <c r="B138" s="65"/>
      <c r="C138" s="81"/>
      <c r="D138" s="5"/>
      <c r="E138" s="78"/>
      <c r="F138" s="6"/>
      <c r="G138" s="69"/>
    </row>
    <row r="139" spans="1:7" ht="15" customHeight="1" outlineLevel="2" thickBot="1">
      <c r="A139" s="5"/>
      <c r="B139" s="88"/>
      <c r="C139" s="81"/>
      <c r="D139" s="88"/>
      <c r="E139" s="102"/>
      <c r="F139" s="106"/>
      <c r="G139" s="106"/>
    </row>
    <row r="140" spans="1:7" ht="15" customHeight="1" outlineLevel="2">
      <c r="A140" s="5"/>
      <c r="B140" s="86" t="s">
        <v>132</v>
      </c>
      <c r="C140" s="81"/>
      <c r="D140" s="5"/>
      <c r="E140" s="78"/>
      <c r="F140" s="6"/>
      <c r="G140" s="69"/>
    </row>
    <row r="141" spans="1:7" ht="15" customHeight="1" outlineLevel="2">
      <c r="A141" s="5"/>
      <c r="B141" s="65" t="s">
        <v>67</v>
      </c>
      <c r="C141" s="81"/>
      <c r="D141" s="5" t="s">
        <v>133</v>
      </c>
      <c r="E141" s="70">
        <v>38594</v>
      </c>
      <c r="F141" s="6"/>
      <c r="G141" s="69"/>
    </row>
    <row r="142" spans="1:7" ht="15" customHeight="1" outlineLevel="2">
      <c r="A142" s="5"/>
      <c r="B142" s="65" t="s">
        <v>167</v>
      </c>
      <c r="C142" s="81"/>
      <c r="D142" s="5" t="s">
        <v>168</v>
      </c>
      <c r="E142" s="70">
        <v>162114</v>
      </c>
      <c r="F142" s="6"/>
      <c r="G142" s="69"/>
    </row>
    <row r="143" spans="1:7" ht="15" customHeight="1" outlineLevel="2">
      <c r="A143" s="5"/>
      <c r="B143" s="65" t="s">
        <v>76</v>
      </c>
      <c r="C143" s="81"/>
      <c r="D143" s="5" t="s">
        <v>117</v>
      </c>
      <c r="E143" s="78">
        <v>82580</v>
      </c>
      <c r="F143" s="6"/>
      <c r="G143" s="69">
        <f>SUM(E141:E143)</f>
        <v>283288</v>
      </c>
    </row>
    <row r="144" spans="1:7" ht="15" customHeight="1" outlineLevel="2">
      <c r="A144" s="5"/>
      <c r="B144" s="65"/>
      <c r="C144" s="81"/>
      <c r="D144" s="5"/>
      <c r="E144" s="78"/>
      <c r="F144" s="6"/>
      <c r="G144" s="69"/>
    </row>
    <row r="145" spans="1:7" ht="15" customHeight="1" outlineLevel="2">
      <c r="A145" s="5"/>
      <c r="B145" s="86" t="s">
        <v>102</v>
      </c>
      <c r="C145" s="81"/>
      <c r="D145" s="11"/>
      <c r="E145" s="70"/>
      <c r="F145" s="6"/>
      <c r="G145" s="69"/>
    </row>
    <row r="146" spans="1:7" ht="15" customHeight="1" outlineLevel="2">
      <c r="A146" s="5"/>
      <c r="B146" s="65" t="s">
        <v>61</v>
      </c>
      <c r="C146" s="81"/>
      <c r="D146" s="5" t="s">
        <v>192</v>
      </c>
      <c r="E146" s="70">
        <v>307125</v>
      </c>
      <c r="F146" s="6"/>
      <c r="G146" s="69"/>
    </row>
    <row r="147" spans="1:7" ht="15" customHeight="1" outlineLevel="2">
      <c r="A147" s="5"/>
      <c r="B147" s="65" t="s">
        <v>49</v>
      </c>
      <c r="C147" s="81"/>
      <c r="D147" s="5" t="s">
        <v>192</v>
      </c>
      <c r="E147" s="70">
        <v>758733</v>
      </c>
      <c r="F147" s="6"/>
      <c r="G147" s="69"/>
    </row>
    <row r="148" spans="1:7" ht="15" customHeight="1" outlineLevel="2">
      <c r="A148" s="5"/>
      <c r="B148" s="65" t="s">
        <v>69</v>
      </c>
      <c r="C148" s="81"/>
      <c r="D148" s="5" t="s">
        <v>192</v>
      </c>
      <c r="E148" s="70">
        <v>586151</v>
      </c>
      <c r="F148" s="6"/>
      <c r="G148" s="69"/>
    </row>
    <row r="149" spans="1:7" ht="15" customHeight="1" outlineLevel="2">
      <c r="A149" s="5"/>
      <c r="B149" s="65" t="s">
        <v>62</v>
      </c>
      <c r="C149" s="81"/>
      <c r="D149" s="5" t="s">
        <v>192</v>
      </c>
      <c r="E149" s="70">
        <v>1087802</v>
      </c>
      <c r="F149" s="6"/>
      <c r="G149" s="69"/>
    </row>
    <row r="150" spans="1:7" ht="15" customHeight="1" outlineLevel="2">
      <c r="A150" s="5"/>
      <c r="B150" s="65" t="s">
        <v>50</v>
      </c>
      <c r="C150" s="81"/>
      <c r="D150" s="5" t="s">
        <v>192</v>
      </c>
      <c r="E150" s="70">
        <v>858957</v>
      </c>
      <c r="F150" s="6"/>
      <c r="G150" s="69"/>
    </row>
    <row r="151" spans="1:7" ht="15" customHeight="1" outlineLevel="2">
      <c r="A151" s="5"/>
      <c r="B151" s="65" t="s">
        <v>75</v>
      </c>
      <c r="C151" s="81"/>
      <c r="D151" s="5" t="s">
        <v>192</v>
      </c>
      <c r="E151" s="70">
        <v>427219</v>
      </c>
      <c r="F151" s="6"/>
      <c r="G151" s="69"/>
    </row>
    <row r="152" spans="1:7" ht="14.25" customHeight="1" outlineLevel="2">
      <c r="A152" s="5"/>
      <c r="B152" s="65" t="s">
        <v>64</v>
      </c>
      <c r="C152" s="81"/>
      <c r="D152" s="5" t="s">
        <v>192</v>
      </c>
      <c r="E152" s="70">
        <v>876128</v>
      </c>
      <c r="F152" s="6"/>
      <c r="G152" s="69"/>
    </row>
    <row r="153" spans="1:7" ht="14.25" customHeight="1" outlineLevel="2">
      <c r="A153" s="5"/>
      <c r="B153" s="65" t="s">
        <v>63</v>
      </c>
      <c r="C153" s="81"/>
      <c r="D153" s="5" t="s">
        <v>192</v>
      </c>
      <c r="E153" s="70">
        <v>601559</v>
      </c>
      <c r="F153" s="6"/>
      <c r="G153" s="69"/>
    </row>
    <row r="154" spans="1:7" ht="14.25" customHeight="1" outlineLevel="2">
      <c r="A154" s="5"/>
      <c r="B154" s="65" t="s">
        <v>58</v>
      </c>
      <c r="C154" s="81"/>
      <c r="D154" s="5" t="s">
        <v>192</v>
      </c>
      <c r="E154" s="78">
        <v>841203</v>
      </c>
      <c r="F154" s="6"/>
      <c r="G154" s="69">
        <f>SUM(E146:E154)</f>
        <v>6344877</v>
      </c>
    </row>
    <row r="155" spans="1:7" ht="15" customHeight="1" outlineLevel="2">
      <c r="A155" s="5"/>
      <c r="B155" s="65"/>
      <c r="C155" s="81"/>
      <c r="D155" s="62"/>
      <c r="E155" s="78"/>
      <c r="F155" s="6"/>
      <c r="G155" s="69"/>
    </row>
    <row r="156" spans="1:7" ht="15" customHeight="1" outlineLevel="2">
      <c r="A156" s="5"/>
      <c r="B156" s="86" t="s">
        <v>11</v>
      </c>
      <c r="C156" s="81"/>
      <c r="D156" s="5"/>
      <c r="E156" s="70"/>
      <c r="F156" s="6"/>
      <c r="G156" s="69"/>
    </row>
    <row r="157" spans="1:7" ht="15" customHeight="1" outlineLevel="2">
      <c r="A157" s="5"/>
      <c r="B157" s="65" t="s">
        <v>12</v>
      </c>
      <c r="C157" s="81"/>
      <c r="D157" s="62" t="s">
        <v>120</v>
      </c>
      <c r="E157" s="70">
        <v>261967</v>
      </c>
      <c r="F157" s="6"/>
      <c r="G157" s="69"/>
    </row>
    <row r="158" spans="1:7" ht="15" customHeight="1" outlineLevel="2">
      <c r="A158" s="5"/>
      <c r="B158" s="65" t="s">
        <v>60</v>
      </c>
      <c r="C158" s="82"/>
      <c r="D158" s="62" t="s">
        <v>120</v>
      </c>
      <c r="E158" s="70">
        <v>70795</v>
      </c>
      <c r="F158" s="6"/>
      <c r="G158" s="69"/>
    </row>
    <row r="159" spans="1:7" ht="15" customHeight="1" outlineLevel="2">
      <c r="A159" s="5"/>
      <c r="B159" s="65" t="s">
        <v>78</v>
      </c>
      <c r="C159" s="82"/>
      <c r="D159" s="62" t="s">
        <v>120</v>
      </c>
      <c r="E159" s="70">
        <v>257630</v>
      </c>
      <c r="F159" s="6"/>
      <c r="G159" s="69"/>
    </row>
    <row r="160" spans="1:7" ht="15" customHeight="1" outlineLevel="2">
      <c r="A160" s="5"/>
      <c r="B160" s="65" t="s">
        <v>92</v>
      </c>
      <c r="C160" s="82"/>
      <c r="D160" s="62" t="s">
        <v>120</v>
      </c>
      <c r="E160" s="70">
        <v>89672</v>
      </c>
      <c r="F160" s="6"/>
      <c r="G160" s="69"/>
    </row>
    <row r="161" spans="1:7" ht="15" customHeight="1" outlineLevel="2">
      <c r="A161" s="5"/>
      <c r="B161" s="65" t="s">
        <v>77</v>
      </c>
      <c r="C161" s="82"/>
      <c r="D161" s="62" t="s">
        <v>120</v>
      </c>
      <c r="E161" s="70">
        <v>180214</v>
      </c>
      <c r="F161" s="6"/>
      <c r="G161" s="69"/>
    </row>
    <row r="162" spans="1:7" ht="15" customHeight="1" outlineLevel="2">
      <c r="A162" s="5"/>
      <c r="B162" s="65" t="s">
        <v>68</v>
      </c>
      <c r="C162" s="81"/>
      <c r="D162" s="62" t="s">
        <v>120</v>
      </c>
      <c r="E162" s="70">
        <v>11928</v>
      </c>
      <c r="F162" s="6"/>
      <c r="G162" s="69"/>
    </row>
    <row r="163" spans="1:7" ht="15" customHeight="1" outlineLevel="2">
      <c r="A163" s="5"/>
      <c r="B163" s="65" t="s">
        <v>46</v>
      </c>
      <c r="C163" s="81"/>
      <c r="D163" s="62" t="s">
        <v>120</v>
      </c>
      <c r="E163" s="70">
        <v>509292</v>
      </c>
      <c r="F163" s="6"/>
      <c r="G163" s="69"/>
    </row>
    <row r="164" spans="1:7" ht="15" customHeight="1" outlineLevel="2">
      <c r="A164" s="5"/>
      <c r="B164" s="65" t="s">
        <v>70</v>
      </c>
      <c r="C164" s="81"/>
      <c r="D164" s="62" t="s">
        <v>120</v>
      </c>
      <c r="E164" s="70">
        <v>338617</v>
      </c>
      <c r="F164" s="6"/>
      <c r="G164" s="69"/>
    </row>
    <row r="165" spans="1:7" ht="15" customHeight="1" outlineLevel="2">
      <c r="A165" s="5"/>
      <c r="B165" s="65" t="s">
        <v>71</v>
      </c>
      <c r="C165" s="81"/>
      <c r="D165" s="62" t="s">
        <v>120</v>
      </c>
      <c r="E165" s="70">
        <v>121674</v>
      </c>
      <c r="F165" s="6"/>
      <c r="G165" s="69"/>
    </row>
    <row r="166" spans="1:7" ht="15" customHeight="1" outlineLevel="2">
      <c r="A166" s="5"/>
      <c r="B166" s="65" t="s">
        <v>25</v>
      </c>
      <c r="C166" s="81"/>
      <c r="D166" s="62" t="s">
        <v>120</v>
      </c>
      <c r="E166" s="70">
        <f>30341+47916+29366+14669+73639</f>
        <v>195931</v>
      </c>
      <c r="F166" s="6"/>
      <c r="G166" s="69"/>
    </row>
    <row r="167" spans="1:7" ht="15" customHeight="1" outlineLevel="2">
      <c r="A167" s="5"/>
      <c r="B167" s="65" t="s">
        <v>65</v>
      </c>
      <c r="C167" s="81"/>
      <c r="D167" s="62" t="s">
        <v>120</v>
      </c>
      <c r="E167" s="70">
        <v>134410</v>
      </c>
      <c r="F167" s="6"/>
      <c r="G167" s="69"/>
    </row>
    <row r="168" spans="1:7" ht="15" customHeight="1" outlineLevel="2">
      <c r="A168" s="5"/>
      <c r="B168" s="65" t="s">
        <v>59</v>
      </c>
      <c r="C168" s="81"/>
      <c r="D168" s="62" t="s">
        <v>120</v>
      </c>
      <c r="E168" s="70">
        <v>63611</v>
      </c>
      <c r="F168" s="6"/>
      <c r="G168" s="69"/>
    </row>
    <row r="169" spans="1:7" ht="15" customHeight="1" outlineLevel="2" thickBot="1">
      <c r="A169" s="5"/>
      <c r="B169" s="67" t="s">
        <v>20</v>
      </c>
      <c r="C169" s="83"/>
      <c r="D169" s="62" t="s">
        <v>120</v>
      </c>
      <c r="E169" s="79">
        <v>394823</v>
      </c>
      <c r="F169" s="68"/>
      <c r="G169" s="71">
        <f>SUM(E157:E169)</f>
        <v>2630564</v>
      </c>
    </row>
    <row r="170" spans="2:9" ht="12.75" outlineLevel="1" thickBot="1">
      <c r="B170" s="34" t="s">
        <v>13</v>
      </c>
      <c r="C170" s="64"/>
      <c r="D170" s="56"/>
      <c r="E170" s="55"/>
      <c r="F170" s="35">
        <f>SUM(F8:F169)</f>
        <v>40479230</v>
      </c>
      <c r="G170" s="35">
        <f>SUM(G8:G169)</f>
        <v>48135596</v>
      </c>
      <c r="H170" s="3"/>
      <c r="I170" s="3"/>
    </row>
    <row r="171" spans="2:7" ht="12.75" outlineLevel="1" thickBot="1">
      <c r="B171" s="37" t="s">
        <v>14</v>
      </c>
      <c r="C171" s="56"/>
      <c r="D171" s="54"/>
      <c r="E171" s="36"/>
      <c r="F171" s="36">
        <f>G6</f>
        <v>255953923</v>
      </c>
      <c r="G171" s="36">
        <v>0</v>
      </c>
    </row>
    <row r="172" spans="2:7" ht="12.75" thickBot="1">
      <c r="B172" s="39" t="s">
        <v>15</v>
      </c>
      <c r="C172" s="56"/>
      <c r="D172" s="38"/>
      <c r="E172" s="36"/>
      <c r="F172" s="36">
        <f>SUM(F170:F171)</f>
        <v>296433153</v>
      </c>
      <c r="G172" s="36">
        <f>SUM(G170:G171)</f>
        <v>48135596</v>
      </c>
    </row>
    <row r="173" spans="2:7" ht="12" thickBot="1">
      <c r="B173" s="7"/>
      <c r="C173" s="59"/>
      <c r="D173" s="7"/>
      <c r="E173" s="6"/>
      <c r="F173" s="6"/>
      <c r="G173" s="6"/>
    </row>
    <row r="174" spans="1:7" s="9" customFormat="1" ht="15" customHeight="1" thickBot="1">
      <c r="A174" s="11"/>
      <c r="B174" s="40" t="s">
        <v>211</v>
      </c>
      <c r="C174" s="41"/>
      <c r="D174" s="41"/>
      <c r="E174" s="42">
        <f>F172-G172</f>
        <v>248297557</v>
      </c>
      <c r="F174" s="13" t="s">
        <v>7</v>
      </c>
      <c r="G174"/>
    </row>
    <row r="175" spans="2:7" s="5" customFormat="1" ht="35.25" customHeight="1">
      <c r="B175" s="7"/>
      <c r="D175" s="7"/>
      <c r="E175" s="6"/>
      <c r="F175" s="6"/>
      <c r="G175" s="6"/>
    </row>
    <row r="176" spans="2:7" s="5" customFormat="1" ht="12">
      <c r="B176" s="7"/>
      <c r="D176" s="7"/>
      <c r="E176" s="6"/>
      <c r="F176" s="13"/>
      <c r="G176" s="6"/>
    </row>
    <row r="177" spans="2:7" s="5" customFormat="1" ht="18.75">
      <c r="B177" s="5" t="s">
        <v>212</v>
      </c>
      <c r="D177" s="7"/>
      <c r="E177" s="6"/>
      <c r="F177" s="90" t="s">
        <v>79</v>
      </c>
      <c r="G177" s="6"/>
    </row>
    <row r="178" spans="4:7" s="5" customFormat="1" ht="15" customHeight="1">
      <c r="D178" s="12"/>
      <c r="E178" s="14"/>
      <c r="F178" s="13"/>
      <c r="G178" s="13"/>
    </row>
    <row r="179" spans="5:7" s="5" customFormat="1" ht="15" customHeight="1">
      <c r="E179" s="8"/>
      <c r="F179" s="6"/>
      <c r="G179" s="6"/>
    </row>
    <row r="180" spans="3:6" ht="11.25">
      <c r="C180" s="5"/>
      <c r="F180" s="3"/>
    </row>
    <row r="181" spans="3:5" ht="11.25">
      <c r="C181" s="5"/>
      <c r="E181" s="3"/>
    </row>
    <row r="182" ht="11.25">
      <c r="C182" s="5"/>
    </row>
    <row r="183" ht="11.25">
      <c r="C183" s="5"/>
    </row>
    <row r="184" ht="11.25">
      <c r="C184" s="5"/>
    </row>
    <row r="185" ht="11.25">
      <c r="C185" s="5"/>
    </row>
    <row r="186" ht="11.25">
      <c r="C186" s="5"/>
    </row>
    <row r="187" ht="11.25">
      <c r="C187" s="5"/>
    </row>
  </sheetData>
  <sheetProtection/>
  <autoFilter ref="E4:E188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3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4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51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81</v>
      </c>
      <c r="D7" s="70">
        <v>465750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103</v>
      </c>
      <c r="D8" s="70">
        <f>592250</f>
        <v>592250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v>223</v>
      </c>
      <c r="D9" s="70">
        <v>1282250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v>151</v>
      </c>
      <c r="D10" s="70">
        <v>869750</v>
      </c>
      <c r="E10" s="43">
        <v>0</v>
      </c>
    </row>
    <row r="11" spans="2:5" s="5" customFormat="1" ht="15" customHeight="1">
      <c r="B11" s="24" t="s">
        <v>26</v>
      </c>
      <c r="C11" s="32">
        <f>154</f>
        <v>154</v>
      </c>
      <c r="D11" s="70">
        <v>885500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1+395</f>
        <v>396</v>
      </c>
      <c r="D12" s="70">
        <f>6900+2271250</f>
        <v>2278150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1+1+1+1+1+531</f>
        <v>536</v>
      </c>
      <c r="D13" s="70">
        <f>32200+2200+2200+2200+2300+3053250</f>
        <v>3094350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f>69+1</f>
        <v>70</v>
      </c>
      <c r="D14" s="70">
        <f>396750+4900</f>
        <v>401650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v>161</v>
      </c>
      <c r="D15" s="70">
        <v>925750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1+363</f>
        <v>364</v>
      </c>
      <c r="D16" s="70">
        <f>2087250+23000</f>
        <v>2110250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1+158</f>
        <v>159</v>
      </c>
      <c r="D17" s="70">
        <f>2200+902750</f>
        <v>904950</v>
      </c>
      <c r="E17" s="43">
        <v>774000</v>
      </c>
    </row>
    <row r="18" spans="2:5" s="5" customFormat="1" ht="15" customHeight="1">
      <c r="B18" s="24" t="s">
        <v>40</v>
      </c>
      <c r="C18" s="32">
        <f>1+1+301</f>
        <v>303</v>
      </c>
      <c r="D18" s="70">
        <f>2120+4600+1730750</f>
        <v>1737470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f>102+1</f>
        <v>103</v>
      </c>
      <c r="D19" s="70">
        <f>586500+18000</f>
        <v>604500</v>
      </c>
      <c r="E19" s="43">
        <v>442900</v>
      </c>
    </row>
    <row r="20" spans="2:5" s="5" customFormat="1" ht="15" customHeight="1">
      <c r="B20" s="24" t="s">
        <v>41</v>
      </c>
      <c r="C20" s="32">
        <f>1+1+1+402+1</f>
        <v>406</v>
      </c>
      <c r="D20" s="70">
        <f>2200+18720+2130+3970+2311500</f>
        <v>2338520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1+267+1</f>
        <v>269</v>
      </c>
      <c r="D21" s="70">
        <f>7000+1535250+13700</f>
        <v>1555950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1+208</f>
        <v>209</v>
      </c>
      <c r="D22" s="70">
        <f>5000+1184500</f>
        <v>1189500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f>207</f>
        <v>207</v>
      </c>
      <c r="D23" s="70">
        <f>1190250</f>
        <v>1190250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122</v>
      </c>
      <c r="D24" s="70">
        <v>701500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114</v>
      </c>
      <c r="D25" s="78">
        <v>655500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4131</v>
      </c>
      <c r="D26" s="51">
        <f>SUM(D7:D25)</f>
        <v>23783790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57</v>
      </c>
    </row>
    <row r="5" ht="13.5" thickBot="1"/>
    <row r="6" spans="2:5" s="17" customFormat="1" ht="28.5" customHeight="1" thickBot="1">
      <c r="B6" s="91" t="s">
        <v>52</v>
      </c>
      <c r="C6" s="96" t="s">
        <v>53</v>
      </c>
      <c r="D6" s="52" t="s">
        <v>54</v>
      </c>
      <c r="E6" s="101" t="s">
        <v>73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72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2022-05-13T21:20:34Z</cp:lastPrinted>
  <dcterms:created xsi:type="dcterms:W3CDTF">2000-09-21T06:07:13Z</dcterms:created>
  <dcterms:modified xsi:type="dcterms:W3CDTF">2022-05-13T21:20:39Z</dcterms:modified>
  <cp:category/>
  <cp:version/>
  <cp:contentType/>
  <cp:contentStatus/>
</cp:coreProperties>
</file>