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'informe'!$E$4:$E$160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8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4480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4480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<sst xmlns="http://schemas.openxmlformats.org/spreadsheetml/2006/main" count="258" uniqueCount="189">
  <si>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</si>
  <si>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</si>
  <si>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</si>
  <si>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</si>
  <si>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</si>
  <si>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</si>
  <si>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</si>
  <si>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</si>
  <si>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</si>
  <si>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</si>
  <si>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</si>
  <si>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</si>
  <si>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</si>
  <si>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</si>
  <si>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</si>
  <si>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</si>
  <si>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</si>
  <si>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</si>
  <si>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</si>
  <si>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</si>
  <si>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</si>
  <si>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</si>
  <si>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</si>
  <si>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</si>
  <si>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</si>
  <si>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</si>
  <si>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</si>
  <si>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</si>
  <si>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</si>
  <si>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</si>
  <si>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</si>
  <si>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</si>
  <si>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</si>
  <si>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</si>
  <si>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</si>
  <si>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</si>
  <si>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</si>
  <si>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</si>
  <si>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</si>
  <si>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</si>
  <si>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</si>
  <si>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</si>
  <si>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</si>
  <si>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</si>
  <si>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</si>
  <si>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</si>
  <si>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</si>
  <si>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</si>
  <si>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</si>
  <si>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</si>
  <si>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</si>
  <si>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</si>
  <si>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</si>
  <si>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</si>
  <si>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</si>
  <si>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</si>
  <si>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</si>
  <si>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</si>
  <si>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</si>
  <si>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</si>
  <si>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</si>
  <si>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</si>
  <si>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</si>
  <si>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</si>
  <si>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</si>
  <si>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</si>
  <si>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</si>
  <si>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</si>
  <si>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</si>
  <si>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</si>
  <si>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AFP HABITAT</t>
  </si>
  <si>
    <t>AFP MODELO</t>
  </si>
  <si>
    <t xml:space="preserve"> ,</t>
  </si>
  <si>
    <t>N° VALE</t>
  </si>
  <si>
    <t>CYNTHIA PAIRO</t>
  </si>
  <si>
    <t>ANA CANEO</t>
  </si>
  <si>
    <t>AGUAS ANDINAS</t>
  </si>
  <si>
    <t>ISAPRE CRUZ BLANCA</t>
  </si>
  <si>
    <t>ISAPRE CONSALUD</t>
  </si>
  <si>
    <t xml:space="preserve">           Tesorería Nacional</t>
  </si>
  <si>
    <t>JULIO HORMAZABAL</t>
  </si>
  <si>
    <t>DIRECTV</t>
  </si>
  <si>
    <t>REGIONAL VALDIVIA</t>
  </si>
  <si>
    <t>CARLOS CACERES</t>
  </si>
  <si>
    <t xml:space="preserve">JULIETA VEGA </t>
  </si>
  <si>
    <t>MARIANELA HERRERA</t>
  </si>
  <si>
    <t>KARIN MENDOZA</t>
  </si>
  <si>
    <t>ISAPRE COLMENA</t>
  </si>
  <si>
    <t>GUILLERMO AGUILAR</t>
  </si>
  <si>
    <t>VICTOR SALAZAR</t>
  </si>
  <si>
    <t>CHILQUINTA S.A.</t>
  </si>
  <si>
    <t>CYNTHIA PAIRO BOLAÑOS</t>
  </si>
  <si>
    <t>COÑARIPE</t>
  </si>
  <si>
    <t>COMITÉ DE AGUA POTABLE MEHUIN</t>
  </si>
  <si>
    <t>HOGAR</t>
  </si>
  <si>
    <t xml:space="preserve">SUELDOS </t>
  </si>
  <si>
    <t>Estadía</t>
  </si>
  <si>
    <t>MEHUIN</t>
  </si>
  <si>
    <t>CARLOS VERDUGO</t>
  </si>
  <si>
    <t>MARIA HUENULLAN</t>
  </si>
  <si>
    <t>CRISTINA SILVA</t>
  </si>
  <si>
    <t>Tv Cable</t>
  </si>
  <si>
    <t>Consumo luz</t>
  </si>
  <si>
    <t>Telefono e internet Secretaria y Hogar</t>
  </si>
  <si>
    <t>Pago celular institucional</t>
  </si>
  <si>
    <t>Telefono Tesoreria</t>
  </si>
  <si>
    <t>Consumo Agua</t>
  </si>
  <si>
    <t>Consumo Luz Loncura</t>
  </si>
  <si>
    <t>Estadia</t>
  </si>
  <si>
    <t>MOVISTAR S,A</t>
  </si>
  <si>
    <t>Internet Loncura</t>
  </si>
  <si>
    <t>HOGAR C</t>
  </si>
  <si>
    <t>REGIONAL SANTIAGO</t>
  </si>
  <si>
    <t xml:space="preserve">Deposito impto. </t>
  </si>
  <si>
    <t>TURISMO ESQUERRE</t>
  </si>
  <si>
    <t>MAPFRE</t>
  </si>
  <si>
    <t>Seguro incendio</t>
  </si>
  <si>
    <t>CHRISTIAN GUIÑEZ</t>
  </si>
  <si>
    <t>REGIONAL TEMUCO</t>
  </si>
  <si>
    <t>CONTRIBUCIONES</t>
  </si>
  <si>
    <t>Contribuciones</t>
  </si>
  <si>
    <t>DAVIS RIQUELME</t>
  </si>
  <si>
    <t>NAYARET QUEVEDO</t>
  </si>
  <si>
    <t xml:space="preserve">Recarga Coñaripe </t>
  </si>
  <si>
    <t>MANUEL ALVARADO</t>
  </si>
  <si>
    <t>Mayo</t>
  </si>
  <si>
    <t>Modem Plan Internet Salon 3 er piso</t>
  </si>
  <si>
    <t>JUNIO 2022</t>
  </si>
  <si>
    <t>SALDO EN CTA. CTE. AL 30/06/2022</t>
  </si>
  <si>
    <t>SANTIAGO, 15/07/2022</t>
  </si>
  <si>
    <t>Junio</t>
  </si>
  <si>
    <t xml:space="preserve">Compra articulos aseo </t>
  </si>
  <si>
    <t>ALVARO PARDOW</t>
  </si>
  <si>
    <t>Aseosria Junio</t>
  </si>
  <si>
    <t>CLAUDIA OPORTO</t>
  </si>
  <si>
    <t>Viáticos Reunión mayo</t>
  </si>
  <si>
    <t>Viáticos asistencia convención</t>
  </si>
  <si>
    <t>Reembolso asistencia Reunión</t>
  </si>
  <si>
    <t>RAQUEL ARIAS</t>
  </si>
  <si>
    <t>Viáticos asistencia Reunión</t>
  </si>
  <si>
    <t>Consumo Luz</t>
  </si>
  <si>
    <t>SERVIPAG</t>
  </si>
  <si>
    <t>Reemplazo encargado hogar Mayo</t>
  </si>
  <si>
    <t>Asesoria Juridica Mayo</t>
  </si>
  <si>
    <t>consumo agua</t>
  </si>
  <si>
    <t>Atención Reunion Directorio y consultivo Mayo</t>
  </si>
  <si>
    <t>JAVIER PAREDES</t>
  </si>
  <si>
    <t>Reparación y matención bomba piscina Loncura</t>
  </si>
  <si>
    <t>Pagos convenio Regional Mayo</t>
  </si>
  <si>
    <t>Pago celular e Internet Yehimy</t>
  </si>
  <si>
    <t>Reembolso asistencia Reunión mayo</t>
  </si>
  <si>
    <t>Retención 10% y imptos. Unico mayo</t>
  </si>
  <si>
    <t>Pago cotizaciones Mayo</t>
  </si>
  <si>
    <t>Pje. Lilian Huanca Junio</t>
  </si>
  <si>
    <t>Consumo agua Mehuin mayo</t>
  </si>
  <si>
    <t>Reembolso viaticos y traslado Reunion mayo</t>
  </si>
  <si>
    <t>JESSICA FUICA</t>
  </si>
  <si>
    <t>Pasaje Claudia Oporto Reunion junio</t>
  </si>
  <si>
    <t>Pasaje Raquel Arias Reunion  junio</t>
  </si>
  <si>
    <t>Reembolso traslado documentación contable</t>
  </si>
  <si>
    <t>Pasaje David Riquelme junio</t>
  </si>
  <si>
    <t xml:space="preserve">Consumo luz Coñaripe y Mehuin </t>
  </si>
  <si>
    <t>Gasto traslado audiencia presidente Senado</t>
  </si>
  <si>
    <t>Compra pasaje Manuel Alvarado</t>
  </si>
  <si>
    <t>CLAUDIO AROS</t>
  </si>
  <si>
    <t>Gas Hogar</t>
  </si>
  <si>
    <t>REGIONAL CONCEPCION</t>
  </si>
  <si>
    <t>Compra pasaje Sra. Karin Mendoza reunión presidente senado</t>
  </si>
  <si>
    <t>REMIGIO CASTRO</t>
  </si>
  <si>
    <t>Envio correspondencia mayo</t>
  </si>
  <si>
    <t>VICTOR CARTAGENA</t>
  </si>
  <si>
    <t>Trabajos varios</t>
  </si>
  <si>
    <t>Compra articulos aseo Coñaripe</t>
  </si>
  <si>
    <t>Servicios audiovisulaes  Mayo y Junio</t>
  </si>
  <si>
    <t>50% internet teletrabajo junio</t>
  </si>
  <si>
    <t>Mantención cabaña Coñaripe junio</t>
  </si>
  <si>
    <t>Asesoria directorio junio</t>
  </si>
  <si>
    <t>Aseo y mantención junio</t>
  </si>
  <si>
    <t>Mantención cabaña Mehuin junio</t>
  </si>
  <si>
    <t>Servicio Web mayo y junio</t>
  </si>
  <si>
    <t>50% internet y celular teletrabajo junio</t>
  </si>
  <si>
    <t>Mantención Jardin Loncura junio</t>
  </si>
  <si>
    <t>Reembolso gastos viatico reunion junio y Sorete Suprema</t>
  </si>
  <si>
    <t>SILVIA ROMERO</t>
  </si>
  <si>
    <t>Diferencia descuento mayo Valdivia</t>
  </si>
  <si>
    <t>VICTOR GALLEGOS</t>
  </si>
  <si>
    <t>Descuento junio</t>
  </si>
  <si>
    <t>Deposito cotizaciones mayo</t>
  </si>
  <si>
    <t>CRISTIA GUESALAGA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</si>
</sst>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theme="5" tint="-0.4999699890613556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181" fontId="3" fillId="0" borderId="47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181" fontId="2" fillId="0" borderId="48" xfId="0" applyNumberFormat="1" applyFont="1" applyFill="1" applyBorder="1" applyAlignment="1">
      <alignment/>
    </xf>
    <xf numFmtId="181" fontId="2" fillId="0" borderId="47" xfId="0" applyNumberFormat="1" applyFont="1" applyFill="1" applyBorder="1" applyAlignment="1">
      <alignment/>
    </xf>
    <xf numFmtId="181" fontId="2" fillId="0" borderId="3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59"/>
  <sheetViews>
    <sheetView tabSelected="1" zoomScalePageLayoutView="0" workbookViewId="0" topLeftCell="A1">
      <pane ySplit="7" topLeftCell="A129" activePane="bottomLeft" state="frozen"/>
      <selection pane="topLeft" activeCell="A1" sqref="A1"/>
      <selection pane="bottomLeft" activeCell="A145" sqref="A145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127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27</v>
      </c>
      <c r="G6" s="27">
        <v>238676740</v>
      </c>
    </row>
    <row r="7" spans="2:7" ht="24" customHeight="1" thickBot="1">
      <c r="B7" s="75" t="s">
        <v>0</v>
      </c>
      <c r="C7" s="57" t="s">
        <v>32</v>
      </c>
      <c r="D7" s="31" t="s">
        <v>45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23"/>
      <c r="F10" s="30">
        <f>SUM(E11:E29)</f>
        <v>25875380</v>
      </c>
      <c r="G10" s="23"/>
    </row>
    <row r="11" spans="1:7" ht="15" customHeight="1" hidden="1" outlineLevel="2">
      <c r="A11" s="5"/>
      <c r="B11" s="65" t="s">
        <v>33</v>
      </c>
      <c r="C11" s="32">
        <v>81</v>
      </c>
      <c r="D11" s="73"/>
      <c r="E11" s="70">
        <v>486000</v>
      </c>
      <c r="F11" s="6"/>
      <c r="G11" s="23"/>
    </row>
    <row r="12" spans="1:7" ht="15" customHeight="1" hidden="1" outlineLevel="2">
      <c r="A12" s="5"/>
      <c r="B12" s="65" t="s">
        <v>28</v>
      </c>
      <c r="C12" s="32">
        <v>106</v>
      </c>
      <c r="D12" s="73"/>
      <c r="E12" s="70">
        <v>636000</v>
      </c>
      <c r="F12" s="6"/>
      <c r="G12" s="23"/>
    </row>
    <row r="13" spans="1:7" ht="15" customHeight="1" hidden="1" outlineLevel="2">
      <c r="A13" s="5"/>
      <c r="B13" s="65" t="s">
        <v>31</v>
      </c>
      <c r="C13" s="32">
        <f>219</f>
        <v>219</v>
      </c>
      <c r="D13" s="73"/>
      <c r="E13" s="70">
        <v>1314000</v>
      </c>
      <c r="F13" s="6"/>
      <c r="G13" s="23"/>
    </row>
    <row r="14" spans="1:7" ht="15" customHeight="1" hidden="1" outlineLevel="2">
      <c r="A14" s="5"/>
      <c r="B14" s="65" t="s">
        <v>34</v>
      </c>
      <c r="C14" s="32">
        <v>151</v>
      </c>
      <c r="D14" s="73"/>
      <c r="E14" s="70">
        <v>947750</v>
      </c>
      <c r="F14" s="6"/>
      <c r="G14" s="23"/>
    </row>
    <row r="15" spans="1:7" ht="15" customHeight="1" hidden="1" outlineLevel="2">
      <c r="A15" s="5"/>
      <c r="B15" s="65" t="s">
        <v>26</v>
      </c>
      <c r="C15" s="32">
        <v>153</v>
      </c>
      <c r="D15" s="73"/>
      <c r="E15" s="70">
        <v>918000</v>
      </c>
      <c r="F15" s="6"/>
      <c r="G15" s="23"/>
    </row>
    <row r="16" spans="1:8" ht="15" customHeight="1" hidden="1" outlineLevel="2">
      <c r="A16" s="5"/>
      <c r="B16" s="65" t="s">
        <v>35</v>
      </c>
      <c r="C16" s="32">
        <f>1+438+1</f>
        <v>440</v>
      </c>
      <c r="D16" s="73"/>
      <c r="E16" s="70">
        <f>4400+2628000+2200+1121250</f>
        <v>3755850</v>
      </c>
      <c r="F16" s="6"/>
      <c r="G16" s="23"/>
      <c r="H16" s="6">
        <f>2628000+1121250+4400</f>
        <v>3753650</v>
      </c>
    </row>
    <row r="17" spans="1:8" ht="15" customHeight="1" hidden="1" outlineLevel="2">
      <c r="A17" s="5"/>
      <c r="B17" s="65" t="s">
        <v>36</v>
      </c>
      <c r="C17" s="32">
        <f>1+1+1+1+2+2+529+2</f>
        <v>539</v>
      </c>
      <c r="D17" s="73"/>
      <c r="E17" s="70">
        <f>2400+2200+9600+2200+12000+10800+3174000+12000</f>
        <v>3225200</v>
      </c>
      <c r="F17" s="6"/>
      <c r="G17" s="23"/>
      <c r="H17" s="6">
        <f>2400+2200+2200+9600</f>
        <v>16400</v>
      </c>
    </row>
    <row r="18" spans="1:8" ht="15" customHeight="1" hidden="1" outlineLevel="2">
      <c r="A18" s="5"/>
      <c r="B18" s="65" t="s">
        <v>37</v>
      </c>
      <c r="C18" s="32">
        <f>1+63</f>
        <v>64</v>
      </c>
      <c r="D18" s="73"/>
      <c r="E18" s="70">
        <f>44800+378000</f>
        <v>422800</v>
      </c>
      <c r="F18" s="6"/>
      <c r="G18" s="23"/>
      <c r="H18" s="6"/>
    </row>
    <row r="19" spans="1:8" ht="15" customHeight="1" hidden="1" outlineLevel="2">
      <c r="A19" s="5"/>
      <c r="B19" s="65" t="s">
        <v>24</v>
      </c>
      <c r="C19" s="32">
        <f>1+134</f>
        <v>135</v>
      </c>
      <c r="D19" s="73"/>
      <c r="E19" s="70">
        <f>6000+804000</f>
        <v>810000</v>
      </c>
      <c r="F19" s="6"/>
      <c r="G19" s="23"/>
      <c r="H19" s="6"/>
    </row>
    <row r="20" spans="1:8" ht="15" customHeight="1" hidden="1" outlineLevel="2">
      <c r="A20" s="5"/>
      <c r="B20" s="65" t="s">
        <v>38</v>
      </c>
      <c r="C20" s="32">
        <f>1+1+357</f>
        <v>359</v>
      </c>
      <c r="D20" s="73"/>
      <c r="E20" s="70">
        <f>2300+2200+2142000</f>
        <v>2146500</v>
      </c>
      <c r="F20" s="6"/>
      <c r="G20" s="23"/>
      <c r="H20" s="6"/>
    </row>
    <row r="21" spans="1:8" ht="15" customHeight="1" hidden="1" outlineLevel="2">
      <c r="A21" s="5"/>
      <c r="B21" s="65" t="s">
        <v>39</v>
      </c>
      <c r="C21" s="32">
        <v>146</v>
      </c>
      <c r="D21" s="73"/>
      <c r="E21" s="70">
        <v>920000</v>
      </c>
      <c r="F21" s="6"/>
      <c r="G21" s="23"/>
      <c r="H21" s="6"/>
    </row>
    <row r="22" spans="1:8" ht="15" customHeight="1" hidden="1" outlineLevel="2">
      <c r="A22" s="5"/>
      <c r="B22" s="65" t="s">
        <v>40</v>
      </c>
      <c r="C22" s="32">
        <f>1+297+1</f>
        <v>299</v>
      </c>
      <c r="D22" s="73"/>
      <c r="E22" s="70">
        <f>9600+1782000+2200</f>
        <v>1793800</v>
      </c>
      <c r="F22" s="6"/>
      <c r="G22" s="23"/>
      <c r="H22" s="6"/>
    </row>
    <row r="23" spans="1:8" ht="15" customHeight="1" hidden="1" outlineLevel="2">
      <c r="A23" s="5"/>
      <c r="B23" s="65" t="s">
        <v>23</v>
      </c>
      <c r="C23" s="32">
        <v>103</v>
      </c>
      <c r="D23" s="73"/>
      <c r="E23" s="70">
        <v>618000</v>
      </c>
      <c r="F23" s="6"/>
      <c r="G23" s="23"/>
      <c r="H23" s="6"/>
    </row>
    <row r="24" spans="1:8" ht="15" customHeight="1" hidden="1" outlineLevel="2">
      <c r="A24" s="5"/>
      <c r="B24" s="65" t="s">
        <v>41</v>
      </c>
      <c r="C24" s="32">
        <f>1+1+1+1+397</f>
        <v>401</v>
      </c>
      <c r="D24" s="73" t="s">
        <v>7</v>
      </c>
      <c r="E24" s="70">
        <f>2200+2300+2680+2200+2382000</f>
        <v>2391380</v>
      </c>
      <c r="F24" s="6"/>
      <c r="G24" s="23"/>
      <c r="H24" s="6"/>
    </row>
    <row r="25" spans="1:8" ht="15" customHeight="1" hidden="1" outlineLevel="2">
      <c r="A25" s="5"/>
      <c r="B25" s="65" t="s">
        <v>29</v>
      </c>
      <c r="C25" s="32">
        <f>1+268+1+1</f>
        <v>271</v>
      </c>
      <c r="D25" s="73"/>
      <c r="E25" s="70">
        <f>1620000+7000</f>
        <v>1627000</v>
      </c>
      <c r="F25" s="6"/>
      <c r="G25" s="23"/>
      <c r="H25" s="6"/>
    </row>
    <row r="26" spans="1:8" ht="15" customHeight="1" hidden="1" outlineLevel="2">
      <c r="A26" s="5"/>
      <c r="B26" s="65" t="s">
        <v>42</v>
      </c>
      <c r="C26" s="32">
        <f>1+202</f>
        <v>203</v>
      </c>
      <c r="D26" s="73"/>
      <c r="E26" s="70">
        <f>5100+1212000</f>
        <v>1217100</v>
      </c>
      <c r="F26" s="6"/>
      <c r="G26" s="23"/>
      <c r="H26" s="6"/>
    </row>
    <row r="27" spans="1:8" ht="15" customHeight="1" hidden="1" outlineLevel="2">
      <c r="A27" s="5"/>
      <c r="B27" s="65" t="s">
        <v>30</v>
      </c>
      <c r="C27" s="32">
        <f>207</f>
        <v>207</v>
      </c>
      <c r="D27" s="73"/>
      <c r="E27" s="70">
        <v>1242000</v>
      </c>
      <c r="F27" s="6"/>
      <c r="G27" s="23"/>
      <c r="H27" s="6"/>
    </row>
    <row r="28" spans="1:8" ht="15" customHeight="1" hidden="1" outlineLevel="2">
      <c r="A28" s="5"/>
      <c r="B28" s="65" t="s">
        <v>43</v>
      </c>
      <c r="C28" s="32">
        <v>122</v>
      </c>
      <c r="D28" s="73"/>
      <c r="E28" s="70">
        <v>732000</v>
      </c>
      <c r="F28" s="6"/>
      <c r="G28" s="23"/>
      <c r="H28" s="6"/>
    </row>
    <row r="29" spans="1:8" ht="14.25" customHeight="1" hidden="1" outlineLevel="2">
      <c r="A29" s="5"/>
      <c r="B29" s="65" t="s">
        <v>44</v>
      </c>
      <c r="C29" s="32">
        <v>112</v>
      </c>
      <c r="D29" s="73"/>
      <c r="E29" s="78">
        <v>672000</v>
      </c>
      <c r="F29" s="6"/>
      <c r="G29" s="23"/>
      <c r="H29" s="6"/>
    </row>
    <row r="30" spans="1:8" ht="12" customHeight="1" outlineLevel="2">
      <c r="A30" s="5"/>
      <c r="B30" s="87"/>
      <c r="C30" s="5"/>
      <c r="D30" s="63"/>
      <c r="E30" s="78"/>
      <c r="F30" s="6"/>
      <c r="G30" s="23"/>
      <c r="H30" s="6"/>
    </row>
    <row r="31" spans="1:8" ht="15" customHeight="1" outlineLevel="2">
      <c r="A31" s="5"/>
      <c r="B31" s="86" t="s">
        <v>5</v>
      </c>
      <c r="C31" s="11"/>
      <c r="D31" s="63"/>
      <c r="E31" s="70"/>
      <c r="F31" s="6"/>
      <c r="G31" s="23"/>
      <c r="H31" s="6"/>
    </row>
    <row r="32" spans="1:8" ht="15" customHeight="1" outlineLevel="2">
      <c r="A32" s="5"/>
      <c r="B32" s="65" t="s">
        <v>94</v>
      </c>
      <c r="C32" s="11"/>
      <c r="D32" s="5" t="s">
        <v>108</v>
      </c>
      <c r="E32" s="70">
        <f>20000+131487+10000+21667+20000+10000+10000+40000+33333+10000+95000+10000+75000+30000+20000+10000+5750</f>
        <v>552237</v>
      </c>
      <c r="F32" s="6"/>
      <c r="G32" s="23"/>
      <c r="H32" s="6"/>
    </row>
    <row r="33" spans="1:8" ht="15" customHeight="1" outlineLevel="2">
      <c r="A33" s="5"/>
      <c r="B33" s="65" t="s">
        <v>112</v>
      </c>
      <c r="C33" s="32"/>
      <c r="D33" s="5" t="s">
        <v>113</v>
      </c>
      <c r="E33" s="70">
        <f>40000+53982</f>
        <v>93982</v>
      </c>
      <c r="F33" s="6"/>
      <c r="G33" s="23"/>
      <c r="H33" s="6"/>
    </row>
    <row r="34" spans="1:8" ht="15" customHeight="1" outlineLevel="2">
      <c r="A34" s="5"/>
      <c r="B34" s="65" t="s">
        <v>82</v>
      </c>
      <c r="C34" s="32"/>
      <c r="D34" s="5" t="s">
        <v>186</v>
      </c>
      <c r="E34" s="70">
        <f>12022569+2027481</f>
        <v>14050050</v>
      </c>
      <c r="F34" s="6"/>
      <c r="G34" s="23"/>
      <c r="H34" s="6"/>
    </row>
    <row r="35" spans="1:8" ht="15" customHeight="1" outlineLevel="2">
      <c r="A35" s="5"/>
      <c r="B35" s="65" t="s">
        <v>118</v>
      </c>
      <c r="C35" s="32"/>
      <c r="D35" s="5" t="s">
        <v>187</v>
      </c>
      <c r="E35" s="70">
        <v>163212</v>
      </c>
      <c r="F35" s="6"/>
      <c r="G35" s="23"/>
      <c r="H35" s="6"/>
    </row>
    <row r="36" spans="1:8" ht="15" customHeight="1" outlineLevel="2">
      <c r="A36" s="5"/>
      <c r="B36" s="65" t="s">
        <v>117</v>
      </c>
      <c r="C36" s="32"/>
      <c r="D36" s="5" t="s">
        <v>184</v>
      </c>
      <c r="E36" s="70">
        <v>3897</v>
      </c>
      <c r="F36" s="6"/>
      <c r="G36" s="23"/>
      <c r="H36" s="6"/>
    </row>
    <row r="37" spans="1:7" ht="15" customHeight="1" outlineLevel="2">
      <c r="A37" s="5"/>
      <c r="B37" s="65" t="s">
        <v>185</v>
      </c>
      <c r="C37" s="32"/>
      <c r="D37" s="5" t="s">
        <v>184</v>
      </c>
      <c r="E37" s="70">
        <v>28448</v>
      </c>
      <c r="F37" s="6"/>
      <c r="G37" s="23"/>
    </row>
    <row r="38" spans="1:7" ht="15" customHeight="1" outlineLevel="2">
      <c r="A38" s="5"/>
      <c r="B38" s="65" t="s">
        <v>183</v>
      </c>
      <c r="C38" s="32"/>
      <c r="D38" s="5" t="s">
        <v>184</v>
      </c>
      <c r="E38" s="70">
        <v>1725</v>
      </c>
      <c r="F38" s="6"/>
      <c r="G38" s="23"/>
    </row>
    <row r="39" spans="1:7" ht="15" customHeight="1" outlineLevel="2">
      <c r="A39" s="5"/>
      <c r="B39" s="65" t="s">
        <v>188</v>
      </c>
      <c r="C39" s="32"/>
      <c r="D39" s="5" t="s">
        <v>184</v>
      </c>
      <c r="E39" s="70">
        <v>5061</v>
      </c>
      <c r="F39" s="6">
        <f>SUM(E32:E39)</f>
        <v>14898612</v>
      </c>
      <c r="G39" s="23"/>
    </row>
    <row r="40" spans="1:7" ht="15" customHeight="1" outlineLevel="2">
      <c r="A40" s="5"/>
      <c r="B40" s="65"/>
      <c r="C40" s="32"/>
      <c r="D40" s="5"/>
      <c r="E40" s="70"/>
      <c r="F40" s="6"/>
      <c r="G40" s="23"/>
    </row>
    <row r="41" spans="1:7" ht="15" customHeight="1" outlineLevel="2">
      <c r="A41" s="5"/>
      <c r="B41" s="65"/>
      <c r="C41" s="32"/>
      <c r="D41" s="5"/>
      <c r="E41" s="78"/>
      <c r="F41" s="6"/>
      <c r="G41" s="23"/>
    </row>
    <row r="42" spans="1:7" ht="15" customHeight="1" outlineLevel="2">
      <c r="A42" s="5" t="s">
        <v>7</v>
      </c>
      <c r="B42" s="86" t="s">
        <v>8</v>
      </c>
      <c r="C42" s="33"/>
      <c r="D42" s="11"/>
      <c r="E42" s="70"/>
      <c r="F42" s="6"/>
      <c r="G42" s="23"/>
    </row>
    <row r="43" spans="1:7" ht="15" customHeight="1" outlineLevel="2">
      <c r="A43" s="5"/>
      <c r="B43" s="65" t="s">
        <v>97</v>
      </c>
      <c r="C43" s="32"/>
      <c r="D43" s="5" t="s">
        <v>96</v>
      </c>
      <c r="E43" s="70"/>
      <c r="F43" s="6"/>
      <c r="G43" s="23"/>
    </row>
    <row r="44" spans="1:7" ht="15" customHeight="1" outlineLevel="2" thickBot="1">
      <c r="A44" s="5"/>
      <c r="B44" s="88" t="s">
        <v>92</v>
      </c>
      <c r="C44" s="33"/>
      <c r="D44" s="61" t="s">
        <v>96</v>
      </c>
      <c r="E44" s="102">
        <f>36000+36000+30000+36000+180000+36000+30000+60000+108000+36000+36000+36000+132700+36000+30000+30000</f>
        <v>888700</v>
      </c>
      <c r="F44" s="103">
        <f>SUM(E43:E44)</f>
        <v>888700</v>
      </c>
      <c r="G44" s="104"/>
    </row>
    <row r="45" spans="1:7" ht="12" outlineLevel="2">
      <c r="A45" s="5"/>
      <c r="B45" s="89" t="s">
        <v>9</v>
      </c>
      <c r="C45" s="80"/>
      <c r="D45" s="5"/>
      <c r="E45" s="65"/>
      <c r="F45" s="6"/>
      <c r="G45" s="69"/>
    </row>
    <row r="46" spans="1:7" ht="15" customHeight="1" outlineLevel="2">
      <c r="A46" s="5"/>
      <c r="B46" s="86" t="s">
        <v>10</v>
      </c>
      <c r="C46" s="81"/>
      <c r="D46" s="11"/>
      <c r="E46" s="70"/>
      <c r="F46" s="6"/>
      <c r="G46" s="69"/>
    </row>
    <row r="47" spans="1:7" ht="14.25" customHeight="1" outlineLevel="2">
      <c r="A47" s="5"/>
      <c r="B47" s="65" t="s">
        <v>132</v>
      </c>
      <c r="C47" s="81"/>
      <c r="D47" s="5" t="s">
        <v>179</v>
      </c>
      <c r="E47" s="70">
        <f>400000+400000</f>
        <v>800000</v>
      </c>
      <c r="F47" s="6"/>
      <c r="G47" s="69"/>
    </row>
    <row r="48" spans="1:7" ht="14.25" customHeight="1" outlineLevel="2">
      <c r="A48" s="5"/>
      <c r="B48" s="65" t="s">
        <v>168</v>
      </c>
      <c r="C48" s="81"/>
      <c r="D48" s="5" t="s">
        <v>169</v>
      </c>
      <c r="E48" s="70">
        <v>8000</v>
      </c>
      <c r="F48" s="6"/>
      <c r="G48" s="69"/>
    </row>
    <row r="49" spans="1:7" ht="14.25" customHeight="1" outlineLevel="2">
      <c r="A49" s="5"/>
      <c r="B49" s="65" t="s">
        <v>141</v>
      </c>
      <c r="C49" s="81"/>
      <c r="D49" s="5" t="s">
        <v>149</v>
      </c>
      <c r="E49" s="70">
        <f>23853+7990</f>
        <v>31843</v>
      </c>
      <c r="F49" s="6"/>
      <c r="G49" s="69"/>
    </row>
    <row r="50" spans="1:7" ht="14.25" customHeight="1" outlineLevel="2">
      <c r="A50" s="5"/>
      <c r="B50" s="65" t="s">
        <v>58</v>
      </c>
      <c r="C50" s="81"/>
      <c r="D50" s="5" t="s">
        <v>174</v>
      </c>
      <c r="E50" s="70">
        <v>18225</v>
      </c>
      <c r="F50" s="6"/>
      <c r="G50" s="69"/>
    </row>
    <row r="51" spans="1:7" ht="14.25" customHeight="1" outlineLevel="2">
      <c r="A51" s="5"/>
      <c r="B51" s="65" t="s">
        <v>64</v>
      </c>
      <c r="C51" s="81"/>
      <c r="D51" s="5" t="s">
        <v>180</v>
      </c>
      <c r="E51" s="70">
        <f>3995+9734</f>
        <v>13729</v>
      </c>
      <c r="F51" s="6"/>
      <c r="G51" s="69"/>
    </row>
    <row r="52" spans="1:7" ht="14.25" customHeight="1" outlineLevel="2">
      <c r="A52" s="5"/>
      <c r="B52" s="65" t="s">
        <v>74</v>
      </c>
      <c r="C52" s="81"/>
      <c r="D52" s="5" t="s">
        <v>180</v>
      </c>
      <c r="E52" s="70">
        <f>4995+4995</f>
        <v>9990</v>
      </c>
      <c r="F52" s="6"/>
      <c r="G52" s="69"/>
    </row>
    <row r="53" spans="1:7" ht="14.25" customHeight="1" outlineLevel="2">
      <c r="A53" s="5"/>
      <c r="B53" s="65" t="s">
        <v>74</v>
      </c>
      <c r="C53" s="81"/>
      <c r="D53" s="5" t="s">
        <v>126</v>
      </c>
      <c r="E53" s="70">
        <v>14990</v>
      </c>
      <c r="F53" s="6"/>
      <c r="G53" s="69"/>
    </row>
    <row r="54" spans="1:7" ht="14.25" customHeight="1" outlineLevel="2">
      <c r="A54" s="5"/>
      <c r="B54" s="65" t="s">
        <v>118</v>
      </c>
      <c r="C54" s="81"/>
      <c r="D54" s="5" t="s">
        <v>159</v>
      </c>
      <c r="E54" s="70">
        <v>49144</v>
      </c>
      <c r="F54" s="6"/>
      <c r="G54" s="69"/>
    </row>
    <row r="55" spans="1:7" ht="14.25" customHeight="1" outlineLevel="2">
      <c r="A55" s="5"/>
      <c r="B55" s="65" t="s">
        <v>118</v>
      </c>
      <c r="C55" s="81"/>
      <c r="D55" s="5" t="s">
        <v>152</v>
      </c>
      <c r="E55" s="70">
        <v>163212</v>
      </c>
      <c r="F55" s="6"/>
      <c r="G55" s="69"/>
    </row>
    <row r="56" spans="1:7" ht="14.25" customHeight="1" outlineLevel="2">
      <c r="A56" s="5"/>
      <c r="B56" s="65" t="s">
        <v>82</v>
      </c>
      <c r="C56" s="81"/>
      <c r="D56" s="5" t="s">
        <v>148</v>
      </c>
      <c r="E56" s="70">
        <f>1651775+1691630+5000000+50327+192927+5000000+231503</f>
        <v>13818162</v>
      </c>
      <c r="F56" s="6"/>
      <c r="G56" s="69"/>
    </row>
    <row r="57" spans="1:7" ht="15" customHeight="1" outlineLevel="2">
      <c r="A57" s="5"/>
      <c r="B57" s="65" t="s">
        <v>67</v>
      </c>
      <c r="C57" s="81"/>
      <c r="D57" s="5" t="s">
        <v>102</v>
      </c>
      <c r="E57" s="70">
        <v>146871</v>
      </c>
      <c r="F57" s="6"/>
      <c r="G57" s="69"/>
    </row>
    <row r="58" spans="1:7" ht="15" customHeight="1" outlineLevel="2">
      <c r="A58" s="5"/>
      <c r="B58" s="65" t="s">
        <v>76</v>
      </c>
      <c r="C58" s="81"/>
      <c r="D58" s="5" t="s">
        <v>106</v>
      </c>
      <c r="E58" s="70">
        <v>26836</v>
      </c>
      <c r="F58" s="6"/>
      <c r="G58" s="69"/>
    </row>
    <row r="59" spans="1:7" ht="15" customHeight="1" outlineLevel="2">
      <c r="A59" s="5"/>
      <c r="B59" s="65" t="s">
        <v>22</v>
      </c>
      <c r="C59" s="81"/>
      <c r="D59" s="5" t="s">
        <v>103</v>
      </c>
      <c r="E59" s="70">
        <f>36684+67518</f>
        <v>104202</v>
      </c>
      <c r="F59" s="6"/>
      <c r="G59" s="69"/>
    </row>
    <row r="60" spans="1:7" ht="15" customHeight="1" outlineLevel="2">
      <c r="A60" s="5"/>
      <c r="B60" s="65" t="s">
        <v>22</v>
      </c>
      <c r="C60" s="81"/>
      <c r="D60" s="5" t="s">
        <v>105</v>
      </c>
      <c r="E60" s="78">
        <v>43423</v>
      </c>
      <c r="F60" s="6"/>
      <c r="G60" s="69">
        <f>SUM(E47:E60)</f>
        <v>15248627</v>
      </c>
    </row>
    <row r="61" spans="1:7" ht="15" customHeight="1" outlineLevel="2">
      <c r="A61" s="5"/>
      <c r="B61" s="65"/>
      <c r="C61" s="81"/>
      <c r="D61" s="5"/>
      <c r="E61" s="78"/>
      <c r="F61" s="6"/>
      <c r="G61" s="69"/>
    </row>
    <row r="62" spans="1:7" ht="15" customHeight="1" outlineLevel="2">
      <c r="A62" s="5"/>
      <c r="B62" s="86" t="s">
        <v>8</v>
      </c>
      <c r="C62" s="81"/>
      <c r="D62" s="11"/>
      <c r="E62" s="70"/>
      <c r="F62" s="6"/>
      <c r="G62" s="69"/>
    </row>
    <row r="63" spans="1:7" ht="16.5" customHeight="1" outlineLevel="2">
      <c r="A63" s="5"/>
      <c r="B63" s="65" t="s">
        <v>80</v>
      </c>
      <c r="C63" s="81"/>
      <c r="D63" s="5" t="s">
        <v>181</v>
      </c>
      <c r="E63" s="70">
        <v>125000</v>
      </c>
      <c r="F63" s="6"/>
      <c r="G63" s="69"/>
    </row>
    <row r="64" spans="1:7" ht="16.5" customHeight="1" outlineLevel="2">
      <c r="A64" s="5"/>
      <c r="B64" s="65" t="s">
        <v>138</v>
      </c>
      <c r="C64" s="81"/>
      <c r="D64" s="5" t="s">
        <v>172</v>
      </c>
      <c r="E64" s="70">
        <v>144464</v>
      </c>
      <c r="F64" s="6"/>
      <c r="G64" s="69"/>
    </row>
    <row r="65" spans="1:7" ht="15" customHeight="1" outlineLevel="2">
      <c r="A65" s="5"/>
      <c r="B65" s="65" t="s">
        <v>93</v>
      </c>
      <c r="C65" s="81"/>
      <c r="D65" s="5" t="s">
        <v>154</v>
      </c>
      <c r="E65" s="70">
        <v>3332</v>
      </c>
      <c r="F65" s="6"/>
      <c r="G65" s="69"/>
    </row>
    <row r="66" spans="1:7" ht="15" customHeight="1" outlineLevel="2">
      <c r="A66" s="5"/>
      <c r="B66" s="112" t="s">
        <v>74</v>
      </c>
      <c r="C66" s="81"/>
      <c r="D66" s="111" t="s">
        <v>123</v>
      </c>
      <c r="E66" s="110">
        <f>5000</f>
        <v>5000</v>
      </c>
      <c r="F66" s="106"/>
      <c r="G66" s="106"/>
    </row>
    <row r="67" spans="1:7" ht="14.25" customHeight="1" outlineLevel="2">
      <c r="A67" s="111"/>
      <c r="B67" s="111" t="s">
        <v>146</v>
      </c>
      <c r="C67" s="5"/>
      <c r="D67" s="113" t="s">
        <v>147</v>
      </c>
      <c r="E67" s="109">
        <v>161840</v>
      </c>
      <c r="F67" s="106"/>
      <c r="G67" s="106"/>
    </row>
    <row r="68" spans="1:7" ht="15" customHeight="1" outlineLevel="2">
      <c r="A68" s="5"/>
      <c r="B68" s="112" t="s">
        <v>89</v>
      </c>
      <c r="C68" s="81"/>
      <c r="D68" s="5" t="s">
        <v>175</v>
      </c>
      <c r="E68" s="108">
        <v>300000</v>
      </c>
      <c r="F68" s="6"/>
      <c r="G68" s="107"/>
    </row>
    <row r="69" spans="1:7" ht="15" customHeight="1" outlineLevel="2">
      <c r="A69" s="5"/>
      <c r="B69" s="65" t="s">
        <v>99</v>
      </c>
      <c r="C69" s="81"/>
      <c r="D69" s="5" t="s">
        <v>175</v>
      </c>
      <c r="E69" s="108">
        <v>120000</v>
      </c>
      <c r="F69" s="6"/>
      <c r="G69" s="69"/>
    </row>
    <row r="70" spans="1:7" ht="15" customHeight="1" outlineLevel="2">
      <c r="A70" s="5"/>
      <c r="B70" s="65" t="s">
        <v>84</v>
      </c>
      <c r="C70" s="81"/>
      <c r="D70" s="5" t="s">
        <v>178</v>
      </c>
      <c r="E70" s="70">
        <v>25000</v>
      </c>
      <c r="F70" s="6"/>
      <c r="G70" s="69"/>
    </row>
    <row r="71" spans="1:7" ht="15" customHeight="1" outlineLevel="2">
      <c r="A71" s="5"/>
      <c r="B71" s="65" t="s">
        <v>109</v>
      </c>
      <c r="C71" s="81"/>
      <c r="D71" s="5" t="s">
        <v>110</v>
      </c>
      <c r="E71" s="70">
        <v>19354</v>
      </c>
      <c r="F71" s="6"/>
      <c r="G71" s="69"/>
    </row>
    <row r="72" spans="1:7" ht="15" customHeight="1" outlineLevel="2">
      <c r="A72" s="5"/>
      <c r="B72" s="65" t="s">
        <v>90</v>
      </c>
      <c r="C72" s="81"/>
      <c r="D72" s="5" t="s">
        <v>107</v>
      </c>
      <c r="E72" s="70">
        <v>193025</v>
      </c>
      <c r="F72" s="6"/>
      <c r="G72" s="69"/>
    </row>
    <row r="73" spans="1:7" ht="15" customHeight="1" outlineLevel="2">
      <c r="A73" s="5"/>
      <c r="B73" s="65" t="s">
        <v>56</v>
      </c>
      <c r="C73" s="81"/>
      <c r="D73" s="5" t="s">
        <v>161</v>
      </c>
      <c r="E73" s="78">
        <f>8400+2600</f>
        <v>11000</v>
      </c>
      <c r="F73" s="6"/>
      <c r="G73" s="69">
        <f>SUM(E63:E73)</f>
        <v>1108015</v>
      </c>
    </row>
    <row r="74" spans="1:7" ht="15" customHeight="1" outlineLevel="2">
      <c r="A74" s="5"/>
      <c r="B74" s="65"/>
      <c r="C74" s="81"/>
      <c r="D74" s="5"/>
      <c r="E74" s="78"/>
      <c r="F74" s="6"/>
      <c r="G74" s="69"/>
    </row>
    <row r="75" spans="1:7" ht="15" customHeight="1" outlineLevel="2">
      <c r="A75" s="5"/>
      <c r="B75" s="86" t="s">
        <v>17</v>
      </c>
      <c r="C75" s="81"/>
      <c r="D75" s="5"/>
      <c r="E75" s="70"/>
      <c r="F75" s="6"/>
      <c r="G75" s="69"/>
    </row>
    <row r="76" spans="1:7" ht="15" customHeight="1" outlineLevel="2">
      <c r="A76" s="5"/>
      <c r="B76" s="65" t="s">
        <v>21</v>
      </c>
      <c r="C76" s="81"/>
      <c r="D76" s="5" t="s">
        <v>151</v>
      </c>
      <c r="E76" s="70">
        <v>774568</v>
      </c>
      <c r="F76" s="6"/>
      <c r="G76" s="69"/>
    </row>
    <row r="77" spans="1:7" ht="15" customHeight="1" outlineLevel="2" thickBot="1">
      <c r="A77" s="5"/>
      <c r="B77" s="65" t="s">
        <v>119</v>
      </c>
      <c r="C77" s="114"/>
      <c r="D77" s="65" t="s">
        <v>120</v>
      </c>
      <c r="E77" s="78">
        <v>1843852</v>
      </c>
      <c r="F77" s="69"/>
      <c r="G77" s="69">
        <f>SUM(E76:E77)</f>
        <v>2618420</v>
      </c>
    </row>
    <row r="78" spans="1:7" ht="14.25" customHeight="1" outlineLevel="2" thickBot="1">
      <c r="A78" s="5"/>
      <c r="B78" s="88"/>
      <c r="C78" s="81"/>
      <c r="D78" s="88"/>
      <c r="E78" s="102"/>
      <c r="F78" s="105"/>
      <c r="G78" s="105"/>
    </row>
    <row r="79" spans="1:7" ht="15" customHeight="1" outlineLevel="2">
      <c r="A79" s="5"/>
      <c r="B79" s="86" t="s">
        <v>55</v>
      </c>
      <c r="C79" s="81"/>
      <c r="D79" s="78"/>
      <c r="E79" s="78"/>
      <c r="F79" s="69"/>
      <c r="G79" s="69"/>
    </row>
    <row r="80" spans="1:7" ht="15" customHeight="1" outlineLevel="2">
      <c r="A80" s="5"/>
      <c r="B80" s="65" t="s">
        <v>66</v>
      </c>
      <c r="C80" s="81"/>
      <c r="D80" s="5" t="s">
        <v>143</v>
      </c>
      <c r="E80" s="70">
        <v>1000000</v>
      </c>
      <c r="F80" s="6"/>
      <c r="G80" s="69"/>
    </row>
    <row r="81" spans="1:7" ht="15" customHeight="1" outlineLevel="2">
      <c r="A81" s="5"/>
      <c r="B81" s="65" t="s">
        <v>122</v>
      </c>
      <c r="C81" s="81"/>
      <c r="D81" s="5" t="s">
        <v>133</v>
      </c>
      <c r="E81" s="70">
        <v>1139601</v>
      </c>
      <c r="F81" s="6"/>
      <c r="G81" s="69"/>
    </row>
    <row r="82" spans="1:7" ht="15" customHeight="1" outlineLevel="2">
      <c r="A82" s="5"/>
      <c r="B82" s="65" t="s">
        <v>100</v>
      </c>
      <c r="C82" s="81"/>
      <c r="D82" s="5" t="s">
        <v>176</v>
      </c>
      <c r="E82" s="70">
        <v>695621</v>
      </c>
      <c r="F82" s="6"/>
      <c r="G82" s="69"/>
    </row>
    <row r="83" spans="1:7" ht="15" customHeight="1" outlineLevel="2">
      <c r="A83" s="5"/>
      <c r="B83" s="65" t="s">
        <v>98</v>
      </c>
      <c r="C83" s="81"/>
      <c r="D83" s="5" t="s">
        <v>173</v>
      </c>
      <c r="E83" s="78">
        <f>250000+250000</f>
        <v>500000</v>
      </c>
      <c r="F83" s="6"/>
      <c r="G83" s="69">
        <f>SUM(E80:E84)</f>
        <v>3335222</v>
      </c>
    </row>
    <row r="84" spans="1:7" ht="14.25" customHeight="1" outlineLevel="2">
      <c r="A84" s="5"/>
      <c r="B84" s="65"/>
      <c r="C84" s="81"/>
      <c r="D84" s="5"/>
      <c r="E84" s="78"/>
      <c r="F84" s="6"/>
      <c r="G84" s="69"/>
    </row>
    <row r="85" spans="1:7" ht="15" customHeight="1" outlineLevel="2">
      <c r="A85" s="5"/>
      <c r="B85" s="86" t="s">
        <v>18</v>
      </c>
      <c r="C85" s="81"/>
      <c r="D85" s="5"/>
      <c r="E85" s="70"/>
      <c r="F85" s="6"/>
      <c r="G85" s="69"/>
    </row>
    <row r="86" spans="1:7" ht="15" customHeight="1" outlineLevel="2">
      <c r="A86" s="5"/>
      <c r="B86" s="65" t="s">
        <v>138</v>
      </c>
      <c r="C86" s="81"/>
      <c r="D86" s="5" t="s">
        <v>139</v>
      </c>
      <c r="E86" s="70">
        <v>103000</v>
      </c>
      <c r="F86" s="6"/>
      <c r="G86" s="69"/>
    </row>
    <row r="87" spans="1:7" ht="15" customHeight="1" outlineLevel="2">
      <c r="A87" s="5"/>
      <c r="B87" s="65" t="s">
        <v>138</v>
      </c>
      <c r="C87" s="81"/>
      <c r="D87" s="5" t="s">
        <v>182</v>
      </c>
      <c r="E87" s="70">
        <v>71000</v>
      </c>
      <c r="F87" s="6"/>
      <c r="G87" s="69"/>
    </row>
    <row r="88" spans="1:7" ht="15" customHeight="1" outlineLevel="2">
      <c r="A88" s="5"/>
      <c r="B88" s="65" t="s">
        <v>134</v>
      </c>
      <c r="C88" s="81"/>
      <c r="D88" s="5" t="s">
        <v>135</v>
      </c>
      <c r="E88" s="70">
        <v>71000</v>
      </c>
      <c r="F88" s="6"/>
      <c r="G88" s="69"/>
    </row>
    <row r="89" spans="1:7" ht="15" customHeight="1" outlineLevel="2">
      <c r="A89" s="5"/>
      <c r="B89" s="65" t="s">
        <v>134</v>
      </c>
      <c r="C89" s="81"/>
      <c r="D89" s="5" t="s">
        <v>136</v>
      </c>
      <c r="E89" s="70">
        <v>53000</v>
      </c>
      <c r="F89" s="6"/>
      <c r="G89" s="69"/>
    </row>
    <row r="90" spans="1:7" ht="15" customHeight="1" outlineLevel="2">
      <c r="A90" s="5"/>
      <c r="B90" s="65" t="s">
        <v>85</v>
      </c>
      <c r="C90" s="81"/>
      <c r="D90" s="5" t="s">
        <v>137</v>
      </c>
      <c r="E90" s="70">
        <v>69700</v>
      </c>
      <c r="F90" s="6"/>
      <c r="G90" s="69"/>
    </row>
    <row r="91" spans="1:7" ht="15" customHeight="1" outlineLevel="2">
      <c r="A91" s="5"/>
      <c r="B91" s="65" t="s">
        <v>86</v>
      </c>
      <c r="C91" s="81"/>
      <c r="D91" s="5" t="s">
        <v>162</v>
      </c>
      <c r="E91" s="70">
        <v>73210</v>
      </c>
      <c r="F91" s="6"/>
      <c r="G91" s="69"/>
    </row>
    <row r="92" spans="1:7" ht="15" customHeight="1" outlineLevel="2">
      <c r="A92" s="5"/>
      <c r="B92" s="65" t="s">
        <v>121</v>
      </c>
      <c r="C92" s="81"/>
      <c r="D92" s="5" t="s">
        <v>155</v>
      </c>
      <c r="E92" s="70">
        <v>82000</v>
      </c>
      <c r="F92" s="6"/>
      <c r="G92" s="69"/>
    </row>
    <row r="93" spans="1:7" ht="15" customHeight="1" outlineLevel="2">
      <c r="A93" s="5"/>
      <c r="B93" s="65" t="s">
        <v>156</v>
      </c>
      <c r="C93" s="81"/>
      <c r="D93" s="5" t="s">
        <v>155</v>
      </c>
      <c r="E93" s="70">
        <v>123000</v>
      </c>
      <c r="F93" s="6"/>
      <c r="G93" s="69"/>
    </row>
    <row r="94" spans="1:7" ht="15" customHeight="1" outlineLevel="2">
      <c r="A94" s="5"/>
      <c r="B94" s="65" t="s">
        <v>124</v>
      </c>
      <c r="C94" s="81"/>
      <c r="D94" s="5" t="s">
        <v>150</v>
      </c>
      <c r="E94" s="70">
        <v>140888</v>
      </c>
      <c r="F94" s="6"/>
      <c r="G94" s="69"/>
    </row>
    <row r="95" spans="1:7" ht="15" customHeight="1" outlineLevel="2">
      <c r="A95" s="5"/>
      <c r="B95" s="65" t="s">
        <v>114</v>
      </c>
      <c r="C95" s="81"/>
      <c r="D95" s="5" t="s">
        <v>153</v>
      </c>
      <c r="E95" s="70">
        <v>245128</v>
      </c>
      <c r="F95" s="6"/>
      <c r="G95" s="69"/>
    </row>
    <row r="96" spans="1:7" ht="15" customHeight="1" outlineLevel="2">
      <c r="A96" s="5"/>
      <c r="B96" s="65" t="s">
        <v>114</v>
      </c>
      <c r="C96" s="81"/>
      <c r="D96" s="5" t="s">
        <v>157</v>
      </c>
      <c r="E96" s="70">
        <v>260692</v>
      </c>
      <c r="F96" s="6"/>
      <c r="G96" s="69"/>
    </row>
    <row r="97" spans="1:7" ht="15" customHeight="1" outlineLevel="2">
      <c r="A97" s="5"/>
      <c r="B97" s="65" t="s">
        <v>114</v>
      </c>
      <c r="C97" s="81"/>
      <c r="D97" s="5" t="s">
        <v>158</v>
      </c>
      <c r="E97" s="70">
        <v>260692</v>
      </c>
      <c r="F97" s="6"/>
      <c r="G97" s="69"/>
    </row>
    <row r="98" spans="1:7" ht="15" customHeight="1" outlineLevel="2">
      <c r="A98" s="5"/>
      <c r="B98" s="65" t="s">
        <v>114</v>
      </c>
      <c r="C98" s="81"/>
      <c r="D98" s="5" t="s">
        <v>160</v>
      </c>
      <c r="E98" s="70">
        <v>262109</v>
      </c>
      <c r="F98" s="6"/>
      <c r="G98" s="69"/>
    </row>
    <row r="99" spans="1:7" ht="15" customHeight="1" outlineLevel="2">
      <c r="A99" s="5"/>
      <c r="B99" s="65" t="s">
        <v>166</v>
      </c>
      <c r="C99" s="81"/>
      <c r="D99" s="5" t="s">
        <v>167</v>
      </c>
      <c r="E99" s="70">
        <v>216358</v>
      </c>
      <c r="F99" s="6"/>
      <c r="G99" s="69"/>
    </row>
    <row r="100" spans="1:7" ht="15" customHeight="1" outlineLevel="2">
      <c r="A100" s="5"/>
      <c r="B100" s="66" t="s">
        <v>19</v>
      </c>
      <c r="C100" s="81"/>
      <c r="D100" s="5"/>
      <c r="E100" s="70"/>
      <c r="F100" s="6"/>
      <c r="G100" s="69"/>
    </row>
    <row r="101" spans="1:7" ht="15" customHeight="1" outlineLevel="2">
      <c r="A101" s="5"/>
      <c r="B101" s="65" t="s">
        <v>91</v>
      </c>
      <c r="C101" s="81"/>
      <c r="D101" s="5" t="s">
        <v>104</v>
      </c>
      <c r="E101" s="70">
        <v>15693</v>
      </c>
      <c r="F101" s="6"/>
      <c r="G101" s="69"/>
    </row>
    <row r="102" spans="1:7" ht="15" customHeight="1" outlineLevel="2">
      <c r="A102" s="5"/>
      <c r="B102" s="65" t="s">
        <v>91</v>
      </c>
      <c r="C102" s="81"/>
      <c r="D102" s="5" t="s">
        <v>163</v>
      </c>
      <c r="E102" s="70">
        <v>138028</v>
      </c>
      <c r="F102" s="6"/>
      <c r="G102" s="69"/>
    </row>
    <row r="103" spans="1:7" ht="15" customHeight="1" outlineLevel="2">
      <c r="A103" s="5"/>
      <c r="B103" s="65" t="s">
        <v>83</v>
      </c>
      <c r="C103" s="81"/>
      <c r="D103" s="5" t="s">
        <v>145</v>
      </c>
      <c r="E103" s="78">
        <v>1336007</v>
      </c>
      <c r="F103" s="6"/>
      <c r="G103" s="69">
        <f>SUM(E86:E103)</f>
        <v>3521505</v>
      </c>
    </row>
    <row r="104" spans="1:7" ht="15" customHeight="1" outlineLevel="2" thickBot="1">
      <c r="A104" s="5"/>
      <c r="B104" s="65"/>
      <c r="C104" s="114"/>
      <c r="D104" s="65"/>
      <c r="E104" s="78"/>
      <c r="F104" s="69"/>
      <c r="G104" s="69"/>
    </row>
    <row r="105" spans="1:7" ht="15.75" customHeight="1" outlineLevel="2">
      <c r="A105" s="5"/>
      <c r="B105" s="86" t="s">
        <v>6</v>
      </c>
      <c r="C105" s="81"/>
      <c r="D105" s="5"/>
      <c r="E105" s="78"/>
      <c r="F105" s="6"/>
      <c r="G105" s="69"/>
    </row>
    <row r="106" spans="2:7" s="5" customFormat="1" ht="15" customHeight="1" outlineLevel="2">
      <c r="B106" s="65" t="s">
        <v>88</v>
      </c>
      <c r="C106" s="81"/>
      <c r="D106" s="5" t="s">
        <v>177</v>
      </c>
      <c r="E106" s="70">
        <v>303691</v>
      </c>
      <c r="F106" s="8"/>
      <c r="G106" s="70"/>
    </row>
    <row r="107" spans="2:7" s="5" customFormat="1" ht="15" customHeight="1" outlineLevel="2">
      <c r="B107" s="65" t="s">
        <v>164</v>
      </c>
      <c r="C107" s="81"/>
      <c r="D107" s="5" t="s">
        <v>165</v>
      </c>
      <c r="E107" s="70">
        <v>133000</v>
      </c>
      <c r="F107" s="8"/>
      <c r="G107" s="70"/>
    </row>
    <row r="108" spans="2:7" s="5" customFormat="1" ht="15" customHeight="1" outlineLevel="2">
      <c r="B108" s="65" t="s">
        <v>49</v>
      </c>
      <c r="C108" s="81"/>
      <c r="D108" s="5" t="s">
        <v>131</v>
      </c>
      <c r="E108" s="70">
        <f>93555+155405</f>
        <v>248960</v>
      </c>
      <c r="F108" s="8"/>
      <c r="G108" s="70"/>
    </row>
    <row r="109" spans="2:7" s="5" customFormat="1" ht="15" customHeight="1" outlineLevel="2">
      <c r="B109" s="65" t="s">
        <v>83</v>
      </c>
      <c r="C109" s="81"/>
      <c r="D109" s="5" t="s">
        <v>142</v>
      </c>
      <c r="E109" s="70">
        <v>160742</v>
      </c>
      <c r="F109" s="8"/>
      <c r="G109" s="70"/>
    </row>
    <row r="110" spans="2:7" s="5" customFormat="1" ht="15" customHeight="1" outlineLevel="2">
      <c r="B110" s="65" t="s">
        <v>170</v>
      </c>
      <c r="C110" s="81"/>
      <c r="D110" s="5" t="s">
        <v>171</v>
      </c>
      <c r="E110" s="70">
        <f>49950+189329</f>
        <v>239279</v>
      </c>
      <c r="F110" s="8"/>
      <c r="G110" s="70"/>
    </row>
    <row r="111" spans="1:7" ht="15" customHeight="1" outlineLevel="2" thickBot="1">
      <c r="A111" s="5"/>
      <c r="B111" s="88" t="s">
        <v>81</v>
      </c>
      <c r="C111" s="81"/>
      <c r="D111" s="88" t="s">
        <v>101</v>
      </c>
      <c r="E111" s="102">
        <v>195740</v>
      </c>
      <c r="F111" s="105"/>
      <c r="G111" s="105">
        <f>SUM(E106:E111)</f>
        <v>1281412</v>
      </c>
    </row>
    <row r="112" spans="1:7" ht="15" customHeight="1" outlineLevel="2">
      <c r="A112" s="5"/>
      <c r="B112" s="86" t="s">
        <v>111</v>
      </c>
      <c r="C112" s="81"/>
      <c r="D112" s="5"/>
      <c r="E112" s="78"/>
      <c r="F112" s="6"/>
      <c r="G112" s="69"/>
    </row>
    <row r="113" spans="1:7" ht="15" customHeight="1" outlineLevel="2">
      <c r="A113" s="5"/>
      <c r="B113" s="65" t="s">
        <v>115</v>
      </c>
      <c r="C113" s="81"/>
      <c r="D113" s="5" t="s">
        <v>116</v>
      </c>
      <c r="E113" s="70">
        <v>167084</v>
      </c>
      <c r="F113" s="6"/>
      <c r="G113" s="69"/>
    </row>
    <row r="114" spans="1:7" ht="15" customHeight="1" outlineLevel="2">
      <c r="A114" s="5"/>
      <c r="B114" s="65" t="s">
        <v>76</v>
      </c>
      <c r="C114" s="81"/>
      <c r="D114" s="5" t="s">
        <v>144</v>
      </c>
      <c r="E114" s="70">
        <v>5480</v>
      </c>
      <c r="F114" s="6"/>
      <c r="G114" s="69"/>
    </row>
    <row r="115" spans="1:7" ht="15" customHeight="1" outlineLevel="2">
      <c r="A115" s="5"/>
      <c r="B115" s="65" t="s">
        <v>67</v>
      </c>
      <c r="C115" s="81"/>
      <c r="D115" s="5" t="s">
        <v>140</v>
      </c>
      <c r="E115" s="78">
        <v>18634</v>
      </c>
      <c r="F115" s="6"/>
      <c r="G115" s="69">
        <f>SUM(E113:E115)</f>
        <v>191198</v>
      </c>
    </row>
    <row r="116" spans="1:7" ht="15" customHeight="1" outlineLevel="2">
      <c r="A116" s="5"/>
      <c r="B116" s="65"/>
      <c r="C116" s="81"/>
      <c r="D116" s="5"/>
      <c r="E116" s="78"/>
      <c r="F116" s="6"/>
      <c r="G116" s="69"/>
    </row>
    <row r="117" spans="1:7" ht="15" customHeight="1" outlineLevel="2">
      <c r="A117" s="5"/>
      <c r="B117" s="86" t="s">
        <v>95</v>
      </c>
      <c r="C117" s="81"/>
      <c r="D117" s="11"/>
      <c r="E117" s="70"/>
      <c r="F117" s="6"/>
      <c r="G117" s="69"/>
    </row>
    <row r="118" spans="1:7" ht="15" customHeight="1" outlineLevel="2">
      <c r="A118" s="5"/>
      <c r="B118" s="65" t="s">
        <v>61</v>
      </c>
      <c r="C118" s="81"/>
      <c r="D118" s="5" t="s">
        <v>130</v>
      </c>
      <c r="E118" s="70">
        <v>333450</v>
      </c>
      <c r="F118" s="6"/>
      <c r="G118" s="69"/>
    </row>
    <row r="119" spans="1:7" ht="15" customHeight="1" outlineLevel="2">
      <c r="A119" s="5"/>
      <c r="B119" s="65" t="s">
        <v>49</v>
      </c>
      <c r="C119" s="81"/>
      <c r="D119" s="5" t="s">
        <v>130</v>
      </c>
      <c r="E119" s="70">
        <v>751799</v>
      </c>
      <c r="F119" s="6"/>
      <c r="G119" s="69"/>
    </row>
    <row r="120" spans="1:7" ht="15" customHeight="1" outlineLevel="2">
      <c r="A120" s="5"/>
      <c r="B120" s="65" t="s">
        <v>69</v>
      </c>
      <c r="C120" s="81"/>
      <c r="D120" s="5" t="s">
        <v>130</v>
      </c>
      <c r="E120" s="70">
        <v>552651</v>
      </c>
      <c r="F120" s="6"/>
      <c r="G120" s="69"/>
    </row>
    <row r="121" spans="1:7" ht="15" customHeight="1" outlineLevel="2">
      <c r="A121" s="5"/>
      <c r="B121" s="65" t="s">
        <v>62</v>
      </c>
      <c r="C121" s="81"/>
      <c r="D121" s="5" t="s">
        <v>130</v>
      </c>
      <c r="E121" s="70">
        <v>1086267</v>
      </c>
      <c r="F121" s="6"/>
      <c r="G121" s="69"/>
    </row>
    <row r="122" spans="1:7" ht="15" customHeight="1" outlineLevel="2">
      <c r="A122" s="5"/>
      <c r="B122" s="65" t="s">
        <v>50</v>
      </c>
      <c r="C122" s="81"/>
      <c r="D122" s="5" t="s">
        <v>130</v>
      </c>
      <c r="E122" s="70">
        <v>859958</v>
      </c>
      <c r="F122" s="6"/>
      <c r="G122" s="69"/>
    </row>
    <row r="123" spans="1:7" ht="15" customHeight="1" outlineLevel="2">
      <c r="A123" s="5"/>
      <c r="B123" s="65" t="s">
        <v>75</v>
      </c>
      <c r="C123" s="81"/>
      <c r="D123" s="5" t="s">
        <v>130</v>
      </c>
      <c r="E123" s="70">
        <v>427219</v>
      </c>
      <c r="F123" s="6"/>
      <c r="G123" s="69"/>
    </row>
    <row r="124" spans="1:7" ht="14.25" customHeight="1" outlineLevel="2">
      <c r="A124" s="5"/>
      <c r="B124" s="65" t="s">
        <v>64</v>
      </c>
      <c r="C124" s="81"/>
      <c r="D124" s="5" t="s">
        <v>130</v>
      </c>
      <c r="E124" s="70">
        <v>875594</v>
      </c>
      <c r="F124" s="6"/>
      <c r="G124" s="69"/>
    </row>
    <row r="125" spans="1:7" ht="14.25" customHeight="1" outlineLevel="2">
      <c r="A125" s="5"/>
      <c r="B125" s="65" t="s">
        <v>63</v>
      </c>
      <c r="C125" s="81"/>
      <c r="D125" s="5" t="s">
        <v>130</v>
      </c>
      <c r="E125" s="70">
        <v>601559</v>
      </c>
      <c r="F125" s="6"/>
      <c r="G125" s="69"/>
    </row>
    <row r="126" spans="1:7" ht="14.25" customHeight="1" outlineLevel="2">
      <c r="A126" s="5"/>
      <c r="B126" s="65" t="s">
        <v>58</v>
      </c>
      <c r="C126" s="81"/>
      <c r="D126" s="5" t="s">
        <v>130</v>
      </c>
      <c r="E126" s="78">
        <v>829299</v>
      </c>
      <c r="F126" s="6"/>
      <c r="G126" s="69">
        <f>SUM(E118:E126)</f>
        <v>6317796</v>
      </c>
    </row>
    <row r="127" spans="1:7" ht="15" customHeight="1" outlineLevel="2">
      <c r="A127" s="5"/>
      <c r="B127" s="65"/>
      <c r="C127" s="81"/>
      <c r="D127" s="62"/>
      <c r="E127" s="78"/>
      <c r="F127" s="6"/>
      <c r="G127" s="69"/>
    </row>
    <row r="128" spans="1:7" ht="15" customHeight="1" outlineLevel="2">
      <c r="A128" s="5"/>
      <c r="B128" s="86" t="s">
        <v>11</v>
      </c>
      <c r="C128" s="81"/>
      <c r="D128" s="5"/>
      <c r="E128" s="70"/>
      <c r="F128" s="6"/>
      <c r="G128" s="69"/>
    </row>
    <row r="129" spans="1:7" ht="15" customHeight="1" outlineLevel="2">
      <c r="A129" s="5"/>
      <c r="B129" s="65" t="s">
        <v>12</v>
      </c>
      <c r="C129" s="81"/>
      <c r="D129" s="62" t="s">
        <v>125</v>
      </c>
      <c r="E129" s="70">
        <v>261967</v>
      </c>
      <c r="F129" s="6"/>
      <c r="G129" s="69"/>
    </row>
    <row r="130" spans="1:7" ht="15" customHeight="1" outlineLevel="2">
      <c r="A130" s="5"/>
      <c r="B130" s="65" t="s">
        <v>60</v>
      </c>
      <c r="C130" s="82"/>
      <c r="D130" s="62" t="s">
        <v>125</v>
      </c>
      <c r="E130" s="70">
        <v>70795</v>
      </c>
      <c r="F130" s="6"/>
      <c r="G130" s="69"/>
    </row>
    <row r="131" spans="1:7" ht="15" customHeight="1" outlineLevel="2">
      <c r="A131" s="5"/>
      <c r="B131" s="65" t="s">
        <v>78</v>
      </c>
      <c r="C131" s="82"/>
      <c r="D131" s="62" t="s">
        <v>125</v>
      </c>
      <c r="E131" s="70">
        <v>265358</v>
      </c>
      <c r="F131" s="6"/>
      <c r="G131" s="69"/>
    </row>
    <row r="132" spans="1:7" ht="15" customHeight="1" outlineLevel="2">
      <c r="A132" s="5"/>
      <c r="B132" s="65" t="s">
        <v>87</v>
      </c>
      <c r="C132" s="82"/>
      <c r="D132" s="62" t="s">
        <v>125</v>
      </c>
      <c r="E132" s="70">
        <v>89672</v>
      </c>
      <c r="F132" s="6"/>
      <c r="G132" s="69"/>
    </row>
    <row r="133" spans="1:7" ht="15" customHeight="1" outlineLevel="2">
      <c r="A133" s="5"/>
      <c r="B133" s="65" t="s">
        <v>77</v>
      </c>
      <c r="C133" s="82"/>
      <c r="D133" s="62" t="s">
        <v>125</v>
      </c>
      <c r="E133" s="70">
        <v>185620</v>
      </c>
      <c r="F133" s="6"/>
      <c r="G133" s="69"/>
    </row>
    <row r="134" spans="1:7" ht="15" customHeight="1" outlineLevel="2">
      <c r="A134" s="5"/>
      <c r="B134" s="65" t="s">
        <v>68</v>
      </c>
      <c r="C134" s="81"/>
      <c r="D134" s="62" t="s">
        <v>125</v>
      </c>
      <c r="E134" s="70">
        <v>11928</v>
      </c>
      <c r="F134" s="6"/>
      <c r="G134" s="69"/>
    </row>
    <row r="135" spans="1:7" ht="15" customHeight="1" outlineLevel="2">
      <c r="A135" s="5"/>
      <c r="B135" s="65" t="s">
        <v>46</v>
      </c>
      <c r="C135" s="81"/>
      <c r="D135" s="62" t="s">
        <v>125</v>
      </c>
      <c r="E135" s="70">
        <v>509292</v>
      </c>
      <c r="F135" s="6"/>
      <c r="G135" s="69"/>
    </row>
    <row r="136" spans="1:7" ht="15" customHeight="1" outlineLevel="2">
      <c r="A136" s="5"/>
      <c r="B136" s="65" t="s">
        <v>70</v>
      </c>
      <c r="C136" s="81"/>
      <c r="D136" s="62" t="s">
        <v>125</v>
      </c>
      <c r="E136" s="70">
        <v>348864</v>
      </c>
      <c r="F136" s="6"/>
      <c r="G136" s="69"/>
    </row>
    <row r="137" spans="1:7" ht="15" customHeight="1" outlineLevel="2">
      <c r="A137" s="5"/>
      <c r="B137" s="65" t="s">
        <v>71</v>
      </c>
      <c r="C137" s="81"/>
      <c r="D137" s="62" t="s">
        <v>125</v>
      </c>
      <c r="E137" s="70">
        <v>121772</v>
      </c>
      <c r="F137" s="6"/>
      <c r="G137" s="69"/>
    </row>
    <row r="138" spans="1:7" ht="15" customHeight="1" outlineLevel="2">
      <c r="A138" s="5"/>
      <c r="B138" s="65" t="s">
        <v>25</v>
      </c>
      <c r="C138" s="81"/>
      <c r="D138" s="62" t="s">
        <v>125</v>
      </c>
      <c r="E138" s="70">
        <f>73639+14669+29366+47916+30341</f>
        <v>195931</v>
      </c>
      <c r="F138" s="6"/>
      <c r="G138" s="69"/>
    </row>
    <row r="139" spans="1:7" ht="15" customHeight="1" outlineLevel="2">
      <c r="A139" s="5"/>
      <c r="B139" s="65" t="s">
        <v>65</v>
      </c>
      <c r="C139" s="81"/>
      <c r="D139" s="62" t="s">
        <v>125</v>
      </c>
      <c r="E139" s="70">
        <v>134511</v>
      </c>
      <c r="F139" s="6"/>
      <c r="G139" s="69"/>
    </row>
    <row r="140" spans="1:7" ht="15" customHeight="1" outlineLevel="2">
      <c r="A140" s="5"/>
      <c r="B140" s="65" t="s">
        <v>59</v>
      </c>
      <c r="C140" s="81"/>
      <c r="D140" s="62" t="s">
        <v>125</v>
      </c>
      <c r="E140" s="70">
        <v>63660</v>
      </c>
      <c r="F140" s="6"/>
      <c r="G140" s="69"/>
    </row>
    <row r="141" spans="1:7" ht="15" customHeight="1" outlineLevel="2" thickBot="1">
      <c r="A141" s="5"/>
      <c r="B141" s="67" t="s">
        <v>20</v>
      </c>
      <c r="C141" s="83"/>
      <c r="D141" s="62" t="s">
        <v>125</v>
      </c>
      <c r="E141" s="79">
        <v>395119</v>
      </c>
      <c r="F141" s="68"/>
      <c r="G141" s="71">
        <f>SUM(E129:E141)</f>
        <v>2654489</v>
      </c>
    </row>
    <row r="142" spans="2:11" ht="12.75" outlineLevel="1" thickBot="1">
      <c r="B142" s="34" t="s">
        <v>13</v>
      </c>
      <c r="C142" s="64"/>
      <c r="D142" s="56"/>
      <c r="E142" s="55"/>
      <c r="F142" s="35">
        <f>SUM(F8:F141)</f>
        <v>41662692</v>
      </c>
      <c r="G142" s="35">
        <f>SUM(G8:G141)</f>
        <v>36276684</v>
      </c>
      <c r="H142" s="3"/>
      <c r="I142" s="3"/>
      <c r="J142" s="3"/>
      <c r="K142" s="3"/>
    </row>
    <row r="143" spans="2:7" ht="12.75" outlineLevel="1" thickBot="1">
      <c r="B143" s="37" t="s">
        <v>14</v>
      </c>
      <c r="C143" s="56"/>
      <c r="D143" s="54"/>
      <c r="E143" s="36"/>
      <c r="F143" s="36">
        <f>G6</f>
        <v>238676740</v>
      </c>
      <c r="G143" s="36">
        <v>0</v>
      </c>
    </row>
    <row r="144" spans="2:7" ht="12.75" thickBot="1">
      <c r="B144" s="39" t="s">
        <v>15</v>
      </c>
      <c r="C144" s="56"/>
      <c r="D144" s="38"/>
      <c r="E144" s="36"/>
      <c r="F144" s="36">
        <f>SUM(F142:F143)</f>
        <v>280339432</v>
      </c>
      <c r="G144" s="36">
        <f>SUM(G142:G143)</f>
        <v>36276684</v>
      </c>
    </row>
    <row r="145" spans="2:7" ht="12" thickBot="1">
      <c r="B145" s="7"/>
      <c r="C145" s="59"/>
      <c r="D145" s="7"/>
      <c r="E145" s="6"/>
      <c r="F145" s="6"/>
      <c r="G145" s="6"/>
    </row>
    <row r="146" spans="1:7" s="9" customFormat="1" ht="15" customHeight="1" thickBot="1">
      <c r="A146" s="11"/>
      <c r="B146" s="40" t="s">
        <v>128</v>
      </c>
      <c r="C146" s="41"/>
      <c r="D146" s="41"/>
      <c r="E146" s="42">
        <f>F144-G144</f>
        <v>244062748</v>
      </c>
      <c r="F146" s="13" t="s">
        <v>7</v>
      </c>
      <c r="G146"/>
    </row>
    <row r="147" spans="2:7" s="5" customFormat="1" ht="35.25" customHeight="1">
      <c r="B147" s="7"/>
      <c r="D147" s="7"/>
      <c r="E147" s="6"/>
      <c r="F147" s="6"/>
      <c r="G147" s="6"/>
    </row>
    <row r="148" spans="2:7" s="5" customFormat="1" ht="12">
      <c r="B148" s="7"/>
      <c r="D148" s="7"/>
      <c r="E148" s="6"/>
      <c r="F148" s="13"/>
      <c r="G148" s="6"/>
    </row>
    <row r="149" spans="2:7" s="5" customFormat="1" ht="18.75">
      <c r="B149" s="5" t="s">
        <v>129</v>
      </c>
      <c r="D149" s="7"/>
      <c r="E149" s="6"/>
      <c r="F149" s="90" t="s">
        <v>79</v>
      </c>
      <c r="G149" s="6"/>
    </row>
    <row r="150" spans="4:7" s="5" customFormat="1" ht="15" customHeight="1">
      <c r="D150" s="12"/>
      <c r="E150" s="14"/>
      <c r="F150" s="13"/>
      <c r="G150" s="13"/>
    </row>
    <row r="151" spans="5:7" s="5" customFormat="1" ht="15" customHeight="1">
      <c r="E151" s="8"/>
      <c r="F151" s="6"/>
      <c r="G151" s="6"/>
    </row>
    <row r="152" spans="3:6" ht="11.25">
      <c r="C152" s="5"/>
      <c r="F152" s="3"/>
    </row>
    <row r="153" spans="3:5" ht="11.25">
      <c r="C153" s="5"/>
      <c r="E153" s="3"/>
    </row>
    <row r="154" ht="11.25">
      <c r="C154" s="5"/>
    </row>
    <row r="155" ht="11.25">
      <c r="C155" s="5"/>
    </row>
    <row r="156" ht="11.25">
      <c r="C156" s="5"/>
    </row>
    <row r="157" ht="11.25">
      <c r="C157" s="5"/>
    </row>
    <row r="158" ht="11.25">
      <c r="C158" s="5"/>
    </row>
    <row r="159" ht="11.25">
      <c r="C159" s="5"/>
    </row>
  </sheetData>
  <sheetProtection/>
  <autoFilter ref="E4:E160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4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51</v>
      </c>
      <c r="C6" s="50" t="s">
        <v>32</v>
      </c>
      <c r="D6" s="50"/>
      <c r="E6" s="47" t="s">
        <v>47</v>
      </c>
    </row>
    <row r="7" spans="2:5" s="5" customFormat="1" ht="15" customHeight="1">
      <c r="B7" s="24" t="s">
        <v>33</v>
      </c>
      <c r="C7" s="32">
        <v>81</v>
      </c>
      <c r="D7" s="70">
        <v>486000</v>
      </c>
      <c r="E7" s="43">
        <f>378400+4300+378400+4300</f>
        <v>765400</v>
      </c>
    </row>
    <row r="8" spans="2:5" s="5" customFormat="1" ht="15" customHeight="1">
      <c r="B8" s="24" t="s">
        <v>28</v>
      </c>
      <c r="C8" s="32">
        <v>106</v>
      </c>
      <c r="D8" s="70">
        <v>636000</v>
      </c>
      <c r="E8" s="43">
        <f>533200+8600</f>
        <v>541800</v>
      </c>
    </row>
    <row r="9" spans="2:5" s="5" customFormat="1" ht="15" customHeight="1">
      <c r="B9" s="24" t="s">
        <v>31</v>
      </c>
      <c r="C9" s="32">
        <f>219</f>
        <v>219</v>
      </c>
      <c r="D9" s="70">
        <v>1314000</v>
      </c>
      <c r="E9" s="43">
        <f>838500+8600+834200+8600</f>
        <v>1689900</v>
      </c>
    </row>
    <row r="10" spans="2:5" s="5" customFormat="1" ht="15" customHeight="1">
      <c r="B10" s="24" t="s">
        <v>34</v>
      </c>
      <c r="C10" s="32">
        <v>151</v>
      </c>
      <c r="D10" s="70">
        <v>947750</v>
      </c>
      <c r="E10" s="43">
        <v>0</v>
      </c>
    </row>
    <row r="11" spans="2:5" s="5" customFormat="1" ht="15" customHeight="1">
      <c r="B11" s="24" t="s">
        <v>26</v>
      </c>
      <c r="C11" s="32">
        <v>153</v>
      </c>
      <c r="D11" s="70">
        <v>918000</v>
      </c>
      <c r="E11" s="43">
        <f>8600+967500</f>
        <v>976100</v>
      </c>
    </row>
    <row r="12" spans="2:5" s="5" customFormat="1" ht="15" customHeight="1">
      <c r="B12" s="24" t="s">
        <v>35</v>
      </c>
      <c r="C12" s="32">
        <f>1+438+1</f>
        <v>440</v>
      </c>
      <c r="D12" s="70">
        <f>4400+2628000+2200+1121250</f>
        <v>3755850</v>
      </c>
      <c r="E12" s="43">
        <f>17200+223100+8600+8600</f>
        <v>257500</v>
      </c>
    </row>
    <row r="13" spans="2:5" s="5" customFormat="1" ht="15" customHeight="1">
      <c r="B13" s="24" t="s">
        <v>36</v>
      </c>
      <c r="C13" s="32">
        <f>1+1+1+1+2+2+529+2</f>
        <v>539</v>
      </c>
      <c r="D13" s="70">
        <f>2400+2200+9600+2200+12000+10800+3174000+12000</f>
        <v>3225200</v>
      </c>
      <c r="E13" s="43">
        <f>3457200+30100+3990</f>
        <v>3491290</v>
      </c>
    </row>
    <row r="14" spans="2:5" s="5" customFormat="1" ht="15" customHeight="1">
      <c r="B14" s="24" t="s">
        <v>37</v>
      </c>
      <c r="C14" s="32">
        <f>1+63</f>
        <v>64</v>
      </c>
      <c r="D14" s="70">
        <f>44800+378000</f>
        <v>422800</v>
      </c>
      <c r="E14" s="43">
        <f>8600+602000+593400</f>
        <v>1204000</v>
      </c>
    </row>
    <row r="15" spans="2:5" s="5" customFormat="1" ht="15" customHeight="1">
      <c r="B15" s="24" t="s">
        <v>24</v>
      </c>
      <c r="C15" s="32">
        <f>1+134</f>
        <v>135</v>
      </c>
      <c r="D15" s="70">
        <f>6000+804000</f>
        <v>810000</v>
      </c>
      <c r="E15" s="43">
        <f>640700+653600</f>
        <v>1294300</v>
      </c>
    </row>
    <row r="16" spans="2:5" s="5" customFormat="1" ht="15" customHeight="1">
      <c r="B16" s="24" t="s">
        <v>38</v>
      </c>
      <c r="C16" s="32">
        <f>1+1+357</f>
        <v>359</v>
      </c>
      <c r="D16" s="70">
        <f>2300+2200+2142000</f>
        <v>2146500</v>
      </c>
      <c r="E16" s="43">
        <f>1797400+8600</f>
        <v>1806000</v>
      </c>
    </row>
    <row r="17" spans="2:5" s="5" customFormat="1" ht="15" customHeight="1">
      <c r="B17" s="24" t="s">
        <v>39</v>
      </c>
      <c r="C17" s="32">
        <v>146</v>
      </c>
      <c r="D17" s="70">
        <v>920000</v>
      </c>
      <c r="E17" s="43">
        <v>774000</v>
      </c>
    </row>
    <row r="18" spans="2:5" s="5" customFormat="1" ht="15" customHeight="1">
      <c r="B18" s="24" t="s">
        <v>40</v>
      </c>
      <c r="C18" s="32">
        <f>1+297+1</f>
        <v>299</v>
      </c>
      <c r="D18" s="70">
        <f>9600+1782000+2200</f>
        <v>1793800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v>103</v>
      </c>
      <c r="D19" s="70">
        <v>618000</v>
      </c>
      <c r="E19" s="43">
        <v>442900</v>
      </c>
    </row>
    <row r="20" spans="2:5" s="5" customFormat="1" ht="15" customHeight="1">
      <c r="B20" s="24" t="s">
        <v>41</v>
      </c>
      <c r="C20" s="32">
        <f>1+1+1+1+397</f>
        <v>401</v>
      </c>
      <c r="D20" s="70">
        <f>2200+2300+2680+2200+2382000</f>
        <v>2391380</v>
      </c>
      <c r="E20" s="43">
        <f>1720+12900+2128500</f>
        <v>2143120</v>
      </c>
    </row>
    <row r="21" spans="2:5" s="5" customFormat="1" ht="15" customHeight="1">
      <c r="B21" s="24" t="s">
        <v>29</v>
      </c>
      <c r="C21" s="32">
        <f>1+268+1+1</f>
        <v>271</v>
      </c>
      <c r="D21" s="70">
        <f>1620000+7000</f>
        <v>1627000</v>
      </c>
      <c r="E21" s="43">
        <f>7740+1388900+12900+1596</f>
        <v>1411136</v>
      </c>
    </row>
    <row r="22" spans="2:5" s="5" customFormat="1" ht="15" customHeight="1">
      <c r="B22" s="24" t="s">
        <v>42</v>
      </c>
      <c r="C22" s="32">
        <f>1+202</f>
        <v>203</v>
      </c>
      <c r="D22" s="70">
        <f>5100+1212000</f>
        <v>1217100</v>
      </c>
      <c r="E22" s="43">
        <f>12900+924500+4300</f>
        <v>941700</v>
      </c>
    </row>
    <row r="23" spans="2:5" s="5" customFormat="1" ht="15" customHeight="1">
      <c r="B23" s="24" t="s">
        <v>30</v>
      </c>
      <c r="C23" s="32">
        <f>207</f>
        <v>207</v>
      </c>
      <c r="D23" s="70">
        <v>1242000</v>
      </c>
      <c r="E23" s="43">
        <f>645000</f>
        <v>645000</v>
      </c>
    </row>
    <row r="24" spans="2:5" s="5" customFormat="1" ht="15" customHeight="1">
      <c r="B24" s="24" t="s">
        <v>43</v>
      </c>
      <c r="C24" s="32">
        <v>122</v>
      </c>
      <c r="D24" s="70">
        <v>732000</v>
      </c>
      <c r="E24" s="43">
        <f>4300+520300</f>
        <v>524600</v>
      </c>
    </row>
    <row r="25" spans="2:5" s="5" customFormat="1" ht="15" customHeight="1" thickBot="1">
      <c r="B25" s="24" t="s">
        <v>44</v>
      </c>
      <c r="C25" s="32">
        <v>112</v>
      </c>
      <c r="D25" s="78">
        <v>672000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4111</v>
      </c>
      <c r="D26" s="51">
        <f>SUM(D7:D25)</f>
        <v>25875380</v>
      </c>
      <c r="E26" s="48"/>
    </row>
    <row r="27" spans="2:5" ht="15.75" customHeight="1" hidden="1" thickBot="1">
      <c r="B27" s="45" t="s">
        <v>48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57</v>
      </c>
    </row>
    <row r="5" ht="13.5" thickBot="1"/>
    <row r="6" spans="2:5" s="17" customFormat="1" ht="28.5" customHeight="1" thickBot="1">
      <c r="B6" s="91" t="s">
        <v>52</v>
      </c>
      <c r="C6" s="96" t="s">
        <v>53</v>
      </c>
      <c r="D6" s="52" t="s">
        <v>54</v>
      </c>
      <c r="E6" s="101" t="s">
        <v>73</v>
      </c>
    </row>
    <row r="7" spans="2:5" s="5" customFormat="1" ht="15" customHeight="1" thickTop="1">
      <c r="B7" s="93"/>
      <c r="C7" s="98"/>
      <c r="D7"/>
      <c r="E7" s="98"/>
    </row>
    <row r="8" spans="2:5" s="5" customFormat="1" ht="15" customHeight="1">
      <c r="B8" s="94"/>
      <c r="C8" s="99"/>
      <c r="D8"/>
      <c r="E8" s="99"/>
    </row>
    <row r="9" spans="2:5" s="5" customFormat="1" ht="15" customHeight="1">
      <c r="B9" s="94"/>
      <c r="C9" s="99"/>
      <c r="D9"/>
      <c r="E9" s="99"/>
    </row>
    <row r="10" spans="2:5" s="5" customFormat="1" ht="15" customHeight="1">
      <c r="B10" s="94"/>
      <c r="C10" s="99"/>
      <c r="D10"/>
      <c r="E10" s="99"/>
    </row>
    <row r="11" spans="2:5" s="5" customFormat="1" ht="15" customHeight="1">
      <c r="B11" s="94"/>
      <c r="C11" s="99"/>
      <c r="D11"/>
      <c r="E11" s="99"/>
    </row>
    <row r="12" spans="2:5" s="5" customFormat="1" ht="15" customHeight="1">
      <c r="B12" s="94"/>
      <c r="C12" s="99"/>
      <c r="D12"/>
      <c r="E12" s="99"/>
    </row>
    <row r="13" spans="2:5" s="5" customFormat="1" ht="15" customHeight="1">
      <c r="B13" s="94"/>
      <c r="C13" s="99"/>
      <c r="D13"/>
      <c r="E13" s="99"/>
    </row>
    <row r="14" spans="2:5" s="5" customFormat="1" ht="15" customHeight="1">
      <c r="B14" s="94"/>
      <c r="C14" s="99"/>
      <c r="D14"/>
      <c r="E14" s="99"/>
    </row>
    <row r="15" spans="2:5" s="5" customFormat="1" ht="15" customHeight="1">
      <c r="B15" s="94"/>
      <c r="C15" s="99"/>
      <c r="D15"/>
      <c r="E15" s="99"/>
    </row>
    <row r="16" spans="2:5" s="5" customFormat="1" ht="15" customHeight="1">
      <c r="B16" s="94"/>
      <c r="C16" s="99"/>
      <c r="D16"/>
      <c r="E16" s="99"/>
    </row>
    <row r="17" spans="2:5" s="5" customFormat="1" ht="15" customHeight="1">
      <c r="B17" s="94"/>
      <c r="C17" s="99"/>
      <c r="D17"/>
      <c r="E17" s="99"/>
    </row>
    <row r="18" spans="2:5" s="5" customFormat="1" ht="15" customHeight="1">
      <c r="B18" s="94"/>
      <c r="C18" s="99"/>
      <c r="D18"/>
      <c r="E18" s="99"/>
    </row>
    <row r="19" spans="2:5" s="5" customFormat="1" ht="15" customHeight="1">
      <c r="B19" s="94"/>
      <c r="C19" s="99"/>
      <c r="D19"/>
      <c r="E19" s="99"/>
    </row>
    <row r="20" spans="2:5" s="5" customFormat="1" ht="15" customHeight="1">
      <c r="B20" s="94"/>
      <c r="C20" s="99"/>
      <c r="D20"/>
      <c r="E20" s="99"/>
    </row>
    <row r="21" spans="2:5" s="5" customFormat="1" ht="15" customHeight="1">
      <c r="B21" s="94"/>
      <c r="C21" s="99"/>
      <c r="D21"/>
      <c r="E21" s="99"/>
    </row>
    <row r="22" spans="2:5" s="5" customFormat="1" ht="15" customHeight="1">
      <c r="B22" s="94"/>
      <c r="C22" s="99"/>
      <c r="D22"/>
      <c r="E22" s="99"/>
    </row>
    <row r="23" spans="2:5" s="5" customFormat="1" ht="15" customHeight="1">
      <c r="B23" s="94"/>
      <c r="C23" s="99"/>
      <c r="D23"/>
      <c r="E23" s="99"/>
    </row>
    <row r="24" spans="2:5" s="5" customFormat="1" ht="15" customHeight="1">
      <c r="B24" s="94"/>
      <c r="C24" s="99"/>
      <c r="D24"/>
      <c r="E24" s="99"/>
    </row>
    <row r="25" spans="2:5" s="5" customFormat="1" ht="15" customHeight="1" thickBot="1">
      <c r="B25" s="95"/>
      <c r="C25" s="100"/>
      <c r="D25"/>
      <c r="E25" s="100"/>
    </row>
    <row r="26" spans="2:9" s="5" customFormat="1" ht="15" customHeight="1" thickBot="1" thickTop="1">
      <c r="B26" s="92"/>
      <c r="C26" s="97"/>
      <c r="D26" s="60">
        <f>SUM(D7:D25)</f>
        <v>0</v>
      </c>
      <c r="E26" s="97"/>
      <c r="I26" s="5" t="s">
        <v>72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2022-07-18T03:47:58Z</cp:lastPrinted>
  <dcterms:created xsi:type="dcterms:W3CDTF">2000-09-21T06:07:13Z</dcterms:created>
  <dcterms:modified xsi:type="dcterms:W3CDTF">2022-07-18T03:48:02Z</dcterms:modified>
  <cp:category/>
  <cp:version/>
  <cp:contentType/>
  <cp:contentStatus/>
</cp:coreProperties>
</file>