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'informe'!$E$4:$E$171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8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4480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<sst xmlns="http://schemas.openxmlformats.org/spreadsheetml/2006/main" count="279" uniqueCount="196">
  <si>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</si>
  <si>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</si>
  <si>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</si>
  <si>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</si>
  <si>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</si>
  <si>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</si>
  <si>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</si>
  <si>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</si>
  <si>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</si>
  <si>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</si>
  <si>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</si>
  <si>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</si>
  <si>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</si>
  <si>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</si>
  <si>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</si>
  <si>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</si>
  <si>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</si>
  <si>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</si>
  <si>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</si>
  <si>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</si>
  <si>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</si>
  <si>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</si>
  <si>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</si>
  <si>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</si>
  <si>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</si>
  <si>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</si>
  <si>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</si>
  <si>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</si>
  <si>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</si>
  <si>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</si>
  <si>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</si>
  <si>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</si>
  <si>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</si>
  <si>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</si>
  <si>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</si>
  <si>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</si>
  <si>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</si>
  <si>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</si>
  <si>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</si>
  <si>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</si>
  <si>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</si>
  <si>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</si>
  <si>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</si>
  <si>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</si>
  <si>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</si>
  <si>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</si>
  <si>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</si>
  <si>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</si>
  <si>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</si>
  <si>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</si>
  <si>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</si>
  <si>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</si>
  <si>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</si>
  <si>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</si>
  <si>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</si>
  <si>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</si>
  <si>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</si>
  <si>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</si>
  <si>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</si>
  <si>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</si>
  <si>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PABLO MOLINA</t>
  </si>
  <si>
    <t>AFP CUPRUM</t>
  </si>
  <si>
    <t>MARIA CRISTINA CABRERA MUÑOZ</t>
  </si>
  <si>
    <t>ENEL</t>
  </si>
  <si>
    <t>IPS</t>
  </si>
  <si>
    <t>AFP HABITAT</t>
  </si>
  <si>
    <t>AFP MODELO</t>
  </si>
  <si>
    <t xml:space="preserve"> ,</t>
  </si>
  <si>
    <t>N° VALE</t>
  </si>
  <si>
    <t>CYNTHIA PAIRO</t>
  </si>
  <si>
    <t>AGUAS ANDINAS</t>
  </si>
  <si>
    <t>ISAPRE CRUZ BLANCA</t>
  </si>
  <si>
    <t>ISAPRE CONSALUD</t>
  </si>
  <si>
    <t xml:space="preserve">           Tesorería Nacional</t>
  </si>
  <si>
    <t>DIRECTV</t>
  </si>
  <si>
    <t>REGIONAL VALDIVIA</t>
  </si>
  <si>
    <t>CARLOS CACERES</t>
  </si>
  <si>
    <t>ISAPRE COLMENA</t>
  </si>
  <si>
    <t>CHILQUINTA S.A.</t>
  </si>
  <si>
    <t>COÑARIPE</t>
  </si>
  <si>
    <t>COMITÉ DE AGUA POTABLE MEHUIN</t>
  </si>
  <si>
    <t>HOGAR</t>
  </si>
  <si>
    <t>Estadía</t>
  </si>
  <si>
    <t>MARIA HUENULLAN</t>
  </si>
  <si>
    <t>Tv Cable</t>
  </si>
  <si>
    <t>Consumo luz</t>
  </si>
  <si>
    <t>Telefono e internet Secretaria y Hogar</t>
  </si>
  <si>
    <t>Telefono Tesoreria</t>
  </si>
  <si>
    <t>Consumo Agua</t>
  </si>
  <si>
    <t>Consumo Luz Loncura</t>
  </si>
  <si>
    <t>Estadia</t>
  </si>
  <si>
    <t>HOGAR C</t>
  </si>
  <si>
    <t>REGIONAL SANTIAGO</t>
  </si>
  <si>
    <t xml:space="preserve">Deposito impto. </t>
  </si>
  <si>
    <t>TURISMO ESQUERRE</t>
  </si>
  <si>
    <t>MAPFRE</t>
  </si>
  <si>
    <t>Seguro incendio</t>
  </si>
  <si>
    <t>REGIONAL TEMUCO</t>
  </si>
  <si>
    <t>DAVIS RIQUELME</t>
  </si>
  <si>
    <t>NAYARET QUEVEDO</t>
  </si>
  <si>
    <t xml:space="preserve">Recarga Coñaripe </t>
  </si>
  <si>
    <t>SERVIPAG</t>
  </si>
  <si>
    <t>Pago celular e Internet Yehimy</t>
  </si>
  <si>
    <t xml:space="preserve">Consumo luz Coñaripe y Mehuin </t>
  </si>
  <si>
    <t>CLAUDIO AROS</t>
  </si>
  <si>
    <t>Gas Hogar</t>
  </si>
  <si>
    <t>VICTOR CARTAGENA</t>
  </si>
  <si>
    <t>LILIAN HUANCA</t>
  </si>
  <si>
    <t>SUELDO</t>
  </si>
  <si>
    <t>JUAN CIRO LOPEZ</t>
  </si>
  <si>
    <t>YEHIMY LLAMOCA</t>
  </si>
  <si>
    <t>WALESKA AGUILAR</t>
  </si>
  <si>
    <t>ELBA QUEZADA</t>
  </si>
  <si>
    <t>VICTOR SALAZAR</t>
  </si>
  <si>
    <t>JULIETA VEGA</t>
  </si>
  <si>
    <t>ANA CANEO</t>
  </si>
  <si>
    <t>VALENTINA CACERES</t>
  </si>
  <si>
    <t>JULIO HORMAZABAL</t>
  </si>
  <si>
    <t>RAQUEL ARIAS</t>
  </si>
  <si>
    <t>GUILLERMO AGUILAR</t>
  </si>
  <si>
    <t>Consumo Luz</t>
  </si>
  <si>
    <t>HDI SEGUROS</t>
  </si>
  <si>
    <t>JUAN CARLOS HIDALGO</t>
  </si>
  <si>
    <t>Gastos reunión agosto</t>
  </si>
  <si>
    <t xml:space="preserve">Trabajos varios </t>
  </si>
  <si>
    <t>TESORERIA</t>
  </si>
  <si>
    <t>Contribuciones</t>
  </si>
  <si>
    <t>50 % internet celular</t>
  </si>
  <si>
    <t>OCTUBRE 2022</t>
  </si>
  <si>
    <t>REGIONAL PUERTO MONTT</t>
  </si>
  <si>
    <t>50% Reg. Puerto Montt</t>
  </si>
  <si>
    <t>CRISTINA GUESALAGA</t>
  </si>
  <si>
    <t>Diferencia descuento octubre Reg.Valdivia</t>
  </si>
  <si>
    <t>Imposiciones Agosto</t>
  </si>
  <si>
    <t>Descuento Noviembre</t>
  </si>
  <si>
    <t>Pago cuota pasaje Subrac Buenos Aires</t>
  </si>
  <si>
    <t>Aseosria septiembre</t>
  </si>
  <si>
    <t>MARIA CRISTINA CABRERA</t>
  </si>
  <si>
    <t>Traslado caso Rancagua</t>
  </si>
  <si>
    <t>Asistencia reunión Loncura</t>
  </si>
  <si>
    <t>CRISTINA SILVA</t>
  </si>
  <si>
    <t>JESSICA FUICA</t>
  </si>
  <si>
    <t>Asesoria Juridica septiembre</t>
  </si>
  <si>
    <t>Traslado y viáticos reunion julio</t>
  </si>
  <si>
    <t>Traslado y viáticos reunion Loncura</t>
  </si>
  <si>
    <t>Atención Reunion directorio y consultivo</t>
  </si>
  <si>
    <t>Pago tricel</t>
  </si>
  <si>
    <t>Traslado y viáticos reunion septiembre</t>
  </si>
  <si>
    <t>Consumo agua Mehuin septiembre</t>
  </si>
  <si>
    <t>Pagos convenio Regional septiembre</t>
  </si>
  <si>
    <t>Pago Seguro hogar y Loncura octubre</t>
  </si>
  <si>
    <t>DIMERC</t>
  </si>
  <si>
    <t>Papel dispensadores</t>
  </si>
  <si>
    <t>Pago cotizaciones  septiembre</t>
  </si>
  <si>
    <t>Retención 10% y imptos. Unico septiembre</t>
  </si>
  <si>
    <t>REGIONAL MAULE</t>
  </si>
  <si>
    <t>Instalación cristales Loncura</t>
  </si>
  <si>
    <t>Compra resma papel</t>
  </si>
  <si>
    <t>MARIANELA HERRARA</t>
  </si>
  <si>
    <t>Gtos Reunión Hogar</t>
  </si>
  <si>
    <t>Saldo Celebración Valdivia</t>
  </si>
  <si>
    <t>JAIME RETAMAL</t>
  </si>
  <si>
    <t>4 gas Coñaripe</t>
  </si>
  <si>
    <t>Pje.Maria Cabrera Coñaripe</t>
  </si>
  <si>
    <t>Pje. Lilian Huanca regresa Reunión</t>
  </si>
  <si>
    <t>Pasaje Cristina Silva Coñaripe</t>
  </si>
  <si>
    <t>Viáticos ISP</t>
  </si>
  <si>
    <t>FONDOS POR RENDIR</t>
  </si>
  <si>
    <t>Reunión Directorio Coñaripe</t>
  </si>
  <si>
    <t>Pje. Manuel Alvarado Coñaripe</t>
  </si>
  <si>
    <t>REGINA ACOSTA</t>
  </si>
  <si>
    <t>Mantención cabaña Coñaripe octubre</t>
  </si>
  <si>
    <t>Gastos reunión consultivo</t>
  </si>
  <si>
    <t>Gtos. Traslasdo y viáticos Rancagua</t>
  </si>
  <si>
    <t>Gastos reunión octubre viaticos y gastos</t>
  </si>
  <si>
    <t>Aseo hogar octubre</t>
  </si>
  <si>
    <t>LUIS FUENZALIDA</t>
  </si>
  <si>
    <t>Retiro escombro y basura loncura</t>
  </si>
  <si>
    <t>CARLA SOLANGE MEDINA</t>
  </si>
  <si>
    <t>Cuota mortuoria socio</t>
  </si>
  <si>
    <t>Asesoria directorio septiembre y octubre</t>
  </si>
  <si>
    <t>Mantención cabaña Mehuin octubre</t>
  </si>
  <si>
    <t>Compra frigobar  e impresora oficina</t>
  </si>
  <si>
    <t>Reemplazo licencia Waleska Aguilar</t>
  </si>
  <si>
    <t>Mantención jardin Loncura octubre</t>
  </si>
  <si>
    <t>50 % internet teletrabajo octubre</t>
  </si>
  <si>
    <t>50 % celular teletrabajo octubre</t>
  </si>
  <si>
    <t>Pje. Marianela Herrera Coñaripe</t>
  </si>
  <si>
    <t>Arts oficina</t>
  </si>
  <si>
    <t>Servicio extraccion basura Loncura</t>
  </si>
  <si>
    <t>SALDO EN CTA. CTE. AL 16/11/2022</t>
  </si>
  <si>
    <t>Septiembre</t>
  </si>
  <si>
    <t>SANTIAGO, 18/11/2022</t>
  </si>
  <si>
    <t>Octubre mas reauste retroactivo</t>
  </si>
  <si>
    <t>ANDRES SALINAS</t>
  </si>
  <si>
    <t>Traslado directores oct 2021 a septiembre  2022 ( se cancela en octubre por problemas de clave y certificado digital del prestador del servicio)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</si>
</sst>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9" fontId="2" fillId="0" borderId="0" xfId="55" applyFont="1" applyFill="1" applyBorder="1" applyAlignment="1">
      <alignment/>
    </xf>
    <xf numFmtId="9" fontId="2" fillId="0" borderId="33" xfId="55" applyFont="1" applyFill="1" applyBorder="1" applyAlignment="1">
      <alignment/>
    </xf>
    <xf numFmtId="9" fontId="2" fillId="0" borderId="39" xfId="55" applyFont="1" applyFill="1" applyBorder="1" applyAlignment="1">
      <alignment/>
    </xf>
    <xf numFmtId="9" fontId="3" fillId="0" borderId="0" xfId="55" applyFont="1" applyFill="1" applyBorder="1" applyAlignment="1">
      <alignment/>
    </xf>
    <xf numFmtId="9" fontId="3" fillId="0" borderId="33" xfId="55" applyFont="1" applyFill="1" applyBorder="1" applyAlignment="1">
      <alignment/>
    </xf>
    <xf numFmtId="9" fontId="2" fillId="0" borderId="0" xfId="55" applyFont="1" applyFill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9" fontId="3" fillId="0" borderId="30" xfId="55" applyFont="1" applyFill="1" applyBorder="1" applyAlignment="1">
      <alignment/>
    </xf>
    <xf numFmtId="9" fontId="3" fillId="0" borderId="41" xfId="55" applyFont="1" applyFill="1" applyBorder="1" applyAlignment="1">
      <alignment/>
    </xf>
    <xf numFmtId="9" fontId="2" fillId="0" borderId="41" xfId="55" applyFont="1" applyFill="1" applyBorder="1" applyAlignment="1">
      <alignment/>
    </xf>
    <xf numFmtId="9" fontId="2" fillId="0" borderId="47" xfId="55" applyFont="1" applyFill="1" applyBorder="1" applyAlignment="1">
      <alignment/>
    </xf>
    <xf numFmtId="9" fontId="2" fillId="0" borderId="30" xfId="55" applyFont="1" applyFill="1" applyBorder="1" applyAlignment="1">
      <alignment/>
    </xf>
    <xf numFmtId="17" fontId="2" fillId="0" borderId="30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9" fontId="2" fillId="0" borderId="0" xfId="55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70"/>
  <sheetViews>
    <sheetView tabSelected="1" zoomScale="106" zoomScaleNormal="106" zoomScalePageLayoutView="0" workbookViewId="0" topLeftCell="A1">
      <pane ySplit="7" topLeftCell="A99" activePane="bottomLeft" state="frozen"/>
      <selection pane="topLeft" activeCell="A1" sqref="A1"/>
      <selection pane="bottomLeft" activeCell="E113" sqref="E113"/>
    </sheetView>
  </sheetViews>
  <sheetFormatPr defaultColWidth="11.421875" defaultRowHeight="12.75" outlineLevelRow="2"/>
  <cols>
    <col min="1" max="1" width="2.140625" style="1" customWidth="1"/>
    <col min="2" max="2" width="42.1406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128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243491927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23660400</v>
      </c>
      <c r="G10" s="23"/>
    </row>
    <row r="11" spans="1:7" ht="15" customHeight="1" hidden="1" outlineLevel="2">
      <c r="A11" s="5"/>
      <c r="B11" s="65" t="s">
        <v>33</v>
      </c>
      <c r="C11" s="32">
        <v>78</v>
      </c>
      <c r="D11" s="73"/>
      <c r="E11" s="70">
        <v>468000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100</v>
      </c>
      <c r="D12" s="73"/>
      <c r="E12" s="70">
        <v>600000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f>214</f>
        <v>214</v>
      </c>
      <c r="D13" s="73"/>
      <c r="E13" s="70">
        <f>1284000</f>
        <v>1284000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f>1+150</f>
        <v>151</v>
      </c>
      <c r="D14" s="73"/>
      <c r="E14" s="70">
        <f>6400+900000</f>
        <v>906400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f>1+148</f>
        <v>149</v>
      </c>
      <c r="D15" s="73"/>
      <c r="E15" s="70">
        <f>888000+2200+5000</f>
        <v>895200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f>1+1+430</f>
        <v>432</v>
      </c>
      <c r="D16" s="73"/>
      <c r="E16" s="70">
        <f>2400+6000+2580000</f>
        <v>2588400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1+1+1+501</f>
        <v>504</v>
      </c>
      <c r="D17" s="73"/>
      <c r="E17" s="70">
        <f>2200+5100+12000+3006000</f>
        <v>3025300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v>53</v>
      </c>
      <c r="D18" s="73"/>
      <c r="E18" s="70">
        <v>318000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v>107</v>
      </c>
      <c r="D19" s="73"/>
      <c r="E19" s="70">
        <f>642000</f>
        <v>642000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f>341+1</f>
        <v>342</v>
      </c>
      <c r="D20" s="73"/>
      <c r="E20" s="70">
        <f>2046000+2300</f>
        <v>2048300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135+1+1</f>
        <v>137</v>
      </c>
      <c r="D21" s="73"/>
      <c r="E21" s="70">
        <f>822000+2200+2200</f>
        <v>826400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298+1+1</f>
        <v>300</v>
      </c>
      <c r="D22" s="73"/>
      <c r="E22" s="69">
        <v>1790000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f>1+105</f>
        <v>106</v>
      </c>
      <c r="D23" s="73"/>
      <c r="E23" s="70">
        <f>2200+630000</f>
        <v>632200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f>1+1+354+1+1+1</f>
        <v>359</v>
      </c>
      <c r="D24" s="73" t="s">
        <v>7</v>
      </c>
      <c r="E24" s="70">
        <f>12000+12000+2400+2304000+2400+2200+2200</f>
        <v>2337200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1+256</f>
        <v>257</v>
      </c>
      <c r="D25" s="73"/>
      <c r="E25" s="70">
        <f>7000+1536000</f>
        <v>1543000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v>200</v>
      </c>
      <c r="D26" s="73"/>
      <c r="E26" s="70">
        <f>1200000</f>
        <v>1200000</v>
      </c>
      <c r="F26" s="6"/>
      <c r="G26" s="23"/>
    </row>
    <row r="27" spans="1:7" ht="15" customHeight="1" hidden="1" outlineLevel="2">
      <c r="A27" s="5"/>
      <c r="B27" s="65" t="s">
        <v>30</v>
      </c>
      <c r="C27" s="32">
        <v>197</v>
      </c>
      <c r="D27" s="73"/>
      <c r="E27" s="70">
        <v>1182000</v>
      </c>
      <c r="F27" s="6"/>
      <c r="G27" s="23"/>
    </row>
    <row r="28" spans="1:7" ht="15" customHeight="1" hidden="1" outlineLevel="2">
      <c r="A28" s="5"/>
      <c r="B28" s="65" t="s">
        <v>43</v>
      </c>
      <c r="C28" s="32">
        <v>119</v>
      </c>
      <c r="D28" s="73"/>
      <c r="E28" s="70">
        <f>714000</f>
        <v>714000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v>110</v>
      </c>
      <c r="D29" s="73"/>
      <c r="E29" s="78">
        <v>660000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81</v>
      </c>
      <c r="C32" s="11"/>
      <c r="D32" s="5" t="s">
        <v>90</v>
      </c>
      <c r="E32" s="70">
        <f>15000+20000+5000+10000+20000+20000+45000+20000+25000+15000+10000+40000+10000</f>
        <v>255000</v>
      </c>
      <c r="F32" s="6"/>
      <c r="G32" s="23"/>
    </row>
    <row r="33" spans="1:7" ht="15" customHeight="1" outlineLevel="2">
      <c r="A33" s="5"/>
      <c r="B33" s="65" t="s">
        <v>92</v>
      </c>
      <c r="C33" s="32"/>
      <c r="D33" s="5" t="s">
        <v>93</v>
      </c>
      <c r="E33" s="70">
        <f>53982+40000</f>
        <v>93982</v>
      </c>
      <c r="F33" s="6"/>
      <c r="G33" s="23"/>
    </row>
    <row r="34" spans="1:7" ht="15" customHeight="1" outlineLevel="2">
      <c r="A34" s="5"/>
      <c r="B34" s="65" t="s">
        <v>75</v>
      </c>
      <c r="C34" s="32"/>
      <c r="D34" s="5" t="s">
        <v>134</v>
      </c>
      <c r="E34" s="70">
        <f>11747561+1658902</f>
        <v>13406463</v>
      </c>
      <c r="F34" s="6"/>
      <c r="G34" s="23"/>
    </row>
    <row r="35" spans="1:7" ht="15" customHeight="1" outlineLevel="2">
      <c r="A35" s="5"/>
      <c r="B35" s="65" t="s">
        <v>129</v>
      </c>
      <c r="C35" s="32"/>
      <c r="D35" s="5" t="s">
        <v>130</v>
      </c>
      <c r="E35" s="70">
        <v>126800</v>
      </c>
      <c r="F35" s="6"/>
      <c r="G35" s="23"/>
    </row>
    <row r="36" spans="1:7" ht="15" customHeight="1" outlineLevel="2">
      <c r="A36" s="5"/>
      <c r="B36" s="65" t="s">
        <v>97</v>
      </c>
      <c r="C36" s="32"/>
      <c r="D36" s="5" t="s">
        <v>133</v>
      </c>
      <c r="E36" s="70">
        <v>163089</v>
      </c>
      <c r="F36" s="6"/>
      <c r="G36" s="23"/>
    </row>
    <row r="37" spans="1:7" ht="15" customHeight="1" outlineLevel="2">
      <c r="A37" s="5"/>
      <c r="B37" s="65" t="s">
        <v>107</v>
      </c>
      <c r="C37" s="32"/>
      <c r="D37" s="5" t="s">
        <v>135</v>
      </c>
      <c r="E37" s="70">
        <v>119333</v>
      </c>
      <c r="F37" s="6"/>
      <c r="G37" s="23"/>
    </row>
    <row r="38" spans="1:7" ht="15" customHeight="1" outlineLevel="2">
      <c r="A38" s="5"/>
      <c r="B38" s="65" t="s">
        <v>118</v>
      </c>
      <c r="C38" s="32"/>
      <c r="D38" s="5" t="s">
        <v>135</v>
      </c>
      <c r="E38" s="70">
        <v>95000</v>
      </c>
      <c r="F38" s="6"/>
      <c r="G38" s="23"/>
    </row>
    <row r="39" spans="1:7" ht="15" customHeight="1" outlineLevel="2">
      <c r="A39" s="5"/>
      <c r="B39" s="65" t="s">
        <v>131</v>
      </c>
      <c r="C39" s="32"/>
      <c r="D39" s="5" t="s">
        <v>132</v>
      </c>
      <c r="E39" s="70">
        <v>31152</v>
      </c>
      <c r="F39" s="6">
        <f>SUM(E32:E39)</f>
        <v>14290819</v>
      </c>
      <c r="G39" s="23"/>
    </row>
    <row r="40" spans="1:7" ht="15" customHeight="1" outlineLevel="2">
      <c r="A40" s="5"/>
      <c r="B40" s="65"/>
      <c r="C40" s="32"/>
      <c r="D40" s="5"/>
      <c r="E40" s="70"/>
      <c r="F40" s="6"/>
      <c r="G40" s="23"/>
    </row>
    <row r="41" spans="1:7" ht="15" customHeight="1" outlineLevel="2">
      <c r="A41" s="5" t="s">
        <v>7</v>
      </c>
      <c r="B41" s="86" t="s">
        <v>8</v>
      </c>
      <c r="C41" s="33"/>
      <c r="D41" s="11"/>
      <c r="E41" s="70"/>
      <c r="F41" s="6"/>
      <c r="G41" s="23"/>
    </row>
    <row r="42" spans="1:7" ht="15" customHeight="1" outlineLevel="2" thickBot="1">
      <c r="A42" s="5"/>
      <c r="B42" s="88" t="s">
        <v>79</v>
      </c>
      <c r="C42" s="33"/>
      <c r="D42" s="61" t="s">
        <v>82</v>
      </c>
      <c r="E42" s="102">
        <f>210000+30000+120000+300000+90000+70000+36000+30000+30000</f>
        <v>916000</v>
      </c>
      <c r="F42" s="103">
        <f>SUM(E42:E42)</f>
        <v>916000</v>
      </c>
      <c r="G42" s="104"/>
    </row>
    <row r="43" spans="1:7" ht="12" outlineLevel="2">
      <c r="A43" s="5"/>
      <c r="B43" s="89" t="s">
        <v>9</v>
      </c>
      <c r="C43" s="80"/>
      <c r="D43" s="5"/>
      <c r="E43" s="65"/>
      <c r="F43" s="6"/>
      <c r="G43" s="69"/>
    </row>
    <row r="44" spans="1:7" ht="15" customHeight="1" outlineLevel="2">
      <c r="A44" s="5"/>
      <c r="B44" s="86" t="s">
        <v>10</v>
      </c>
      <c r="C44" s="81"/>
      <c r="D44" s="11"/>
      <c r="E44" s="70"/>
      <c r="F44" s="6"/>
      <c r="G44" s="69"/>
    </row>
    <row r="45" spans="1:7" ht="14.25" customHeight="1" outlineLevel="2">
      <c r="A45" s="5"/>
      <c r="B45" s="65" t="s">
        <v>151</v>
      </c>
      <c r="C45" s="81"/>
      <c r="D45" s="5" t="s">
        <v>188</v>
      </c>
      <c r="E45" s="70">
        <v>54715</v>
      </c>
      <c r="F45" s="6"/>
      <c r="G45" s="69"/>
    </row>
    <row r="46" spans="1:7" ht="14.25" customHeight="1" outlineLevel="2">
      <c r="A46" s="5"/>
      <c r="B46" s="65" t="s">
        <v>178</v>
      </c>
      <c r="C46" s="81"/>
      <c r="D46" s="5" t="s">
        <v>179</v>
      </c>
      <c r="E46" s="70">
        <v>180930</v>
      </c>
      <c r="F46" s="6"/>
      <c r="G46" s="69"/>
    </row>
    <row r="47" spans="1:7" ht="14.25" customHeight="1" outlineLevel="2">
      <c r="A47" s="5"/>
      <c r="B47" s="65" t="s">
        <v>101</v>
      </c>
      <c r="C47" s="81"/>
      <c r="D47" s="5" t="s">
        <v>102</v>
      </c>
      <c r="E47" s="70">
        <f>29791+26908+7990+7990</f>
        <v>72679</v>
      </c>
      <c r="F47" s="6"/>
      <c r="G47" s="69"/>
    </row>
    <row r="48" spans="1:7" ht="14.25" customHeight="1" outlineLevel="2">
      <c r="A48" s="5"/>
      <c r="B48" s="65" t="s">
        <v>57</v>
      </c>
      <c r="C48" s="81"/>
      <c r="D48" s="5" t="s">
        <v>185</v>
      </c>
      <c r="E48" s="70">
        <v>15004</v>
      </c>
      <c r="F48" s="6"/>
      <c r="G48" s="69"/>
    </row>
    <row r="49" spans="1:7" ht="14.25" customHeight="1" outlineLevel="2">
      <c r="A49" s="5"/>
      <c r="B49" s="65" t="s">
        <v>57</v>
      </c>
      <c r="C49" s="81"/>
      <c r="D49" s="5" t="s">
        <v>157</v>
      </c>
      <c r="E49" s="70">
        <v>27550</v>
      </c>
      <c r="F49" s="6"/>
      <c r="G49" s="69"/>
    </row>
    <row r="50" spans="1:7" ht="14.25" customHeight="1" outlineLevel="2">
      <c r="A50" s="5"/>
      <c r="B50" s="65" t="s">
        <v>60</v>
      </c>
      <c r="C50" s="81"/>
      <c r="D50" s="5" t="s">
        <v>127</v>
      </c>
      <c r="E50" s="70">
        <f>11731</f>
        <v>11731</v>
      </c>
      <c r="F50" s="6"/>
      <c r="G50" s="69"/>
    </row>
    <row r="51" spans="1:7" ht="14.25" customHeight="1" outlineLevel="2">
      <c r="A51" s="5"/>
      <c r="B51" s="65" t="s">
        <v>60</v>
      </c>
      <c r="C51" s="81"/>
      <c r="D51" s="5" t="s">
        <v>185</v>
      </c>
      <c r="E51" s="70">
        <v>3995</v>
      </c>
      <c r="F51" s="6"/>
      <c r="G51" s="69"/>
    </row>
    <row r="52" spans="1:7" ht="14.25" customHeight="1" outlineLevel="2">
      <c r="A52" s="5"/>
      <c r="B52" s="65" t="s">
        <v>69</v>
      </c>
      <c r="C52" s="81"/>
      <c r="D52" s="5" t="s">
        <v>185</v>
      </c>
      <c r="E52" s="70">
        <v>4995</v>
      </c>
      <c r="F52" s="6"/>
      <c r="G52" s="69"/>
    </row>
    <row r="53" spans="1:7" ht="14.25" customHeight="1" outlineLevel="2">
      <c r="A53" s="5"/>
      <c r="B53" s="65" t="s">
        <v>69</v>
      </c>
      <c r="C53" s="81"/>
      <c r="D53" s="5" t="s">
        <v>186</v>
      </c>
      <c r="E53" s="70">
        <v>4995</v>
      </c>
      <c r="F53" s="6"/>
      <c r="G53" s="69"/>
    </row>
    <row r="54" spans="1:7" ht="14.25" customHeight="1" outlineLevel="2">
      <c r="A54" s="5"/>
      <c r="B54" s="65" t="s">
        <v>97</v>
      </c>
      <c r="C54" s="81"/>
      <c r="D54" s="5" t="s">
        <v>153</v>
      </c>
      <c r="E54" s="70">
        <v>163089</v>
      </c>
      <c r="F54" s="6"/>
      <c r="G54" s="69"/>
    </row>
    <row r="55" spans="1:7" ht="14.25" customHeight="1" outlineLevel="2">
      <c r="A55" s="5"/>
      <c r="B55" s="65" t="s">
        <v>75</v>
      </c>
      <c r="C55" s="81"/>
      <c r="D55" s="5" t="s">
        <v>160</v>
      </c>
      <c r="E55" s="70">
        <f>5000000+1794716</f>
        <v>6794716</v>
      </c>
      <c r="F55" s="6"/>
      <c r="G55" s="69"/>
    </row>
    <row r="56" spans="1:7" ht="14.25" customHeight="1" outlineLevel="2">
      <c r="A56" s="5"/>
      <c r="B56" s="65" t="s">
        <v>75</v>
      </c>
      <c r="C56" s="81"/>
      <c r="D56" s="5" t="s">
        <v>149</v>
      </c>
      <c r="E56" s="70">
        <f>5000000+1101230+5000000+139780+52757+231503+1651775</f>
        <v>13177045</v>
      </c>
      <c r="F56" s="6"/>
      <c r="G56" s="69"/>
    </row>
    <row r="57" spans="1:7" ht="14.25" customHeight="1" outlineLevel="2">
      <c r="A57" s="5"/>
      <c r="B57" s="65" t="s">
        <v>155</v>
      </c>
      <c r="C57" s="81"/>
      <c r="D57" s="5" t="s">
        <v>149</v>
      </c>
      <c r="E57" s="70">
        <f>58250+5000000+1068001+2282456+251745+183940+5000000+2102100+12000+377521+52240+962208+2831357+277000</f>
        <v>20458818</v>
      </c>
      <c r="F57" s="6"/>
      <c r="G57" s="69"/>
    </row>
    <row r="58" spans="1:7" ht="15" customHeight="1" outlineLevel="2">
      <c r="A58" s="5"/>
      <c r="B58" s="65" t="s">
        <v>63</v>
      </c>
      <c r="C58" s="81"/>
      <c r="D58" s="5" t="s">
        <v>85</v>
      </c>
      <c r="E58" s="70">
        <v>229339</v>
      </c>
      <c r="F58" s="6"/>
      <c r="G58" s="69"/>
    </row>
    <row r="59" spans="1:7" ht="15" customHeight="1" outlineLevel="2">
      <c r="A59" s="5"/>
      <c r="B59" s="65" t="s">
        <v>70</v>
      </c>
      <c r="C59" s="81"/>
      <c r="D59" s="5" t="s">
        <v>88</v>
      </c>
      <c r="E59" s="70">
        <v>36080</v>
      </c>
      <c r="F59" s="6"/>
      <c r="G59" s="69"/>
    </row>
    <row r="60" spans="1:7" ht="15" customHeight="1" outlineLevel="2">
      <c r="A60" s="5"/>
      <c r="B60" s="65" t="s">
        <v>22</v>
      </c>
      <c r="C60" s="81"/>
      <c r="D60" s="5" t="s">
        <v>86</v>
      </c>
      <c r="E60" s="70">
        <f>67694+36860</f>
        <v>104554</v>
      </c>
      <c r="F60" s="6"/>
      <c r="G60" s="69"/>
    </row>
    <row r="61" spans="1:7" ht="15" customHeight="1" outlineLevel="2">
      <c r="A61" s="5"/>
      <c r="B61" s="65" t="s">
        <v>22</v>
      </c>
      <c r="C61" s="81"/>
      <c r="D61" s="5" t="s">
        <v>87</v>
      </c>
      <c r="E61" s="78">
        <v>43430</v>
      </c>
      <c r="F61" s="6"/>
      <c r="G61" s="69">
        <f>SUM(E45:E61)</f>
        <v>41383665</v>
      </c>
    </row>
    <row r="62" spans="1:7" ht="15" customHeight="1" outlineLevel="2">
      <c r="A62" s="5"/>
      <c r="B62" s="65"/>
      <c r="C62" s="81"/>
      <c r="D62" s="5"/>
      <c r="E62" s="78"/>
      <c r="F62" s="6"/>
      <c r="G62" s="69"/>
    </row>
    <row r="63" spans="1:7" ht="15" customHeight="1" outlineLevel="2">
      <c r="A63" s="5"/>
      <c r="B63" s="86" t="s">
        <v>8</v>
      </c>
      <c r="C63" s="81"/>
      <c r="D63" s="11"/>
      <c r="E63" s="70"/>
      <c r="F63" s="6"/>
      <c r="G63" s="69"/>
    </row>
    <row r="64" spans="1:7" s="111" customFormat="1" ht="16.5" customHeight="1" outlineLevel="2">
      <c r="A64" s="106"/>
      <c r="B64" s="107" t="s">
        <v>117</v>
      </c>
      <c r="C64" s="108"/>
      <c r="D64" s="106" t="s">
        <v>184</v>
      </c>
      <c r="E64" s="70">
        <v>125000</v>
      </c>
      <c r="F64" s="109"/>
      <c r="G64" s="110"/>
    </row>
    <row r="65" spans="1:7" s="111" customFormat="1" ht="16.5" customHeight="1" outlineLevel="2">
      <c r="A65" s="106"/>
      <c r="B65" s="107" t="s">
        <v>117</v>
      </c>
      <c r="C65" s="108"/>
      <c r="D65" s="106" t="s">
        <v>189</v>
      </c>
      <c r="E65" s="70">
        <v>45000</v>
      </c>
      <c r="F65" s="109"/>
      <c r="G65" s="110"/>
    </row>
    <row r="66" spans="1:7" s="111" customFormat="1" ht="16.5" customHeight="1" outlineLevel="2">
      <c r="A66" s="106"/>
      <c r="B66" s="107" t="s">
        <v>176</v>
      </c>
      <c r="C66" s="108"/>
      <c r="D66" s="106" t="s">
        <v>177</v>
      </c>
      <c r="E66" s="70">
        <v>350000</v>
      </c>
      <c r="F66" s="109"/>
      <c r="G66" s="110"/>
    </row>
    <row r="67" spans="1:7" s="111" customFormat="1" ht="16.5" customHeight="1" outlineLevel="2">
      <c r="A67" s="106"/>
      <c r="B67" s="107" t="s">
        <v>161</v>
      </c>
      <c r="C67" s="108"/>
      <c r="D67" s="106" t="s">
        <v>162</v>
      </c>
      <c r="E67" s="70">
        <v>120000</v>
      </c>
      <c r="F67" s="109"/>
      <c r="G67" s="110"/>
    </row>
    <row r="68" spans="1:7" s="111" customFormat="1" ht="16.5" customHeight="1" outlineLevel="2">
      <c r="A68" s="106"/>
      <c r="B68" s="107" t="s">
        <v>60</v>
      </c>
      <c r="C68" s="108"/>
      <c r="D68" s="106" t="s">
        <v>100</v>
      </c>
      <c r="E68" s="70">
        <v>5000</v>
      </c>
      <c r="F68" s="109"/>
      <c r="G68" s="110"/>
    </row>
    <row r="69" spans="1:7" s="111" customFormat="1" ht="16.5" customHeight="1" outlineLevel="2">
      <c r="A69" s="106"/>
      <c r="B69" s="107" t="s">
        <v>194</v>
      </c>
      <c r="C69" s="108"/>
      <c r="D69" s="106" t="s">
        <v>156</v>
      </c>
      <c r="E69" s="70">
        <v>122958</v>
      </c>
      <c r="F69" s="109"/>
      <c r="G69" s="110"/>
    </row>
    <row r="70" spans="1:7" s="111" customFormat="1" ht="16.5" customHeight="1" outlineLevel="2">
      <c r="A70" s="106"/>
      <c r="B70" s="107" t="s">
        <v>113</v>
      </c>
      <c r="C70" s="108"/>
      <c r="D70" s="106" t="s">
        <v>171</v>
      </c>
      <c r="E70" s="70">
        <v>300000</v>
      </c>
      <c r="F70" s="109"/>
      <c r="G70" s="110"/>
    </row>
    <row r="71" spans="1:7" ht="15" customHeight="1" outlineLevel="2">
      <c r="A71" s="5"/>
      <c r="B71" s="65" t="s">
        <v>80</v>
      </c>
      <c r="C71" s="5"/>
      <c r="D71" s="114" t="s">
        <v>148</v>
      </c>
      <c r="E71" s="70">
        <v>6764</v>
      </c>
      <c r="F71" s="109"/>
      <c r="G71" s="110"/>
    </row>
    <row r="72" spans="1:7" ht="15" customHeight="1" outlineLevel="2">
      <c r="A72" s="5"/>
      <c r="B72" s="112" t="s">
        <v>121</v>
      </c>
      <c r="C72" s="5"/>
      <c r="D72" s="114" t="s">
        <v>150</v>
      </c>
      <c r="E72" s="70">
        <v>57503</v>
      </c>
      <c r="F72" s="109"/>
      <c r="G72" s="110"/>
    </row>
    <row r="73" spans="1:7" ht="15" customHeight="1" outlineLevel="2">
      <c r="A73" s="5"/>
      <c r="B73" s="112" t="s">
        <v>69</v>
      </c>
      <c r="C73" s="5"/>
      <c r="D73" s="114" t="s">
        <v>100</v>
      </c>
      <c r="E73" s="70">
        <f>15000</f>
        <v>15000</v>
      </c>
      <c r="F73" s="109"/>
      <c r="G73" s="110"/>
    </row>
    <row r="74" spans="1:7" ht="14.25" customHeight="1" outlineLevel="2">
      <c r="A74" s="113"/>
      <c r="B74" s="113" t="s">
        <v>114</v>
      </c>
      <c r="C74" s="5"/>
      <c r="D74" s="5" t="s">
        <v>181</v>
      </c>
      <c r="E74" s="70">
        <v>25000</v>
      </c>
      <c r="F74" s="109"/>
      <c r="G74" s="110"/>
    </row>
    <row r="75" spans="1:7" ht="15" customHeight="1" outlineLevel="2" thickBot="1">
      <c r="A75" s="5"/>
      <c r="B75" s="88" t="s">
        <v>83</v>
      </c>
      <c r="C75" s="105"/>
      <c r="D75" s="61" t="s">
        <v>171</v>
      </c>
      <c r="E75" s="115">
        <v>120000</v>
      </c>
      <c r="F75" s="116"/>
      <c r="G75" s="117"/>
    </row>
    <row r="76" spans="1:7" ht="15" customHeight="1" outlineLevel="2">
      <c r="A76" s="5"/>
      <c r="B76" s="65" t="s">
        <v>78</v>
      </c>
      <c r="C76" s="81"/>
      <c r="D76" s="5" t="s">
        <v>89</v>
      </c>
      <c r="E76" s="70">
        <v>442103</v>
      </c>
      <c r="F76" s="6"/>
      <c r="G76" s="110"/>
    </row>
    <row r="77" spans="1:7" ht="15" customHeight="1" outlineLevel="2">
      <c r="A77" s="5"/>
      <c r="B77" s="65" t="s">
        <v>55</v>
      </c>
      <c r="C77" s="81"/>
      <c r="D77" s="5" t="s">
        <v>103</v>
      </c>
      <c r="E77" s="78">
        <v>1900</v>
      </c>
      <c r="F77" s="6"/>
      <c r="G77" s="69">
        <f>SUM(E64:E77)</f>
        <v>1736228</v>
      </c>
    </row>
    <row r="78" spans="1:7" ht="15" customHeight="1" outlineLevel="2">
      <c r="A78" s="5"/>
      <c r="B78" s="65"/>
      <c r="C78" s="81"/>
      <c r="D78" s="5"/>
      <c r="E78" s="78"/>
      <c r="F78" s="6"/>
      <c r="G78" s="110"/>
    </row>
    <row r="79" spans="1:7" ht="15" customHeight="1" outlineLevel="2">
      <c r="A79" s="5"/>
      <c r="B79" s="86" t="s">
        <v>17</v>
      </c>
      <c r="C79" s="81"/>
      <c r="D79" s="5"/>
      <c r="E79" s="70"/>
      <c r="F79" s="6"/>
      <c r="G79" s="69"/>
    </row>
    <row r="80" spans="1:7" ht="15" customHeight="1" outlineLevel="2">
      <c r="A80" s="5"/>
      <c r="B80" s="65" t="s">
        <v>21</v>
      </c>
      <c r="C80" s="81"/>
      <c r="D80" s="5" t="s">
        <v>154</v>
      </c>
      <c r="E80" s="70">
        <v>987147</v>
      </c>
      <c r="F80" s="6"/>
      <c r="G80" s="69"/>
    </row>
    <row r="81" spans="1:7" ht="15" customHeight="1" outlineLevel="2">
      <c r="A81" s="5"/>
      <c r="B81" s="65" t="s">
        <v>125</v>
      </c>
      <c r="C81" s="81"/>
      <c r="D81" s="5" t="s">
        <v>126</v>
      </c>
      <c r="E81" s="78">
        <v>956994</v>
      </c>
      <c r="F81" s="6"/>
      <c r="G81" s="69">
        <f>SUM(E80:E81)</f>
        <v>1944141</v>
      </c>
    </row>
    <row r="82" spans="1:7" ht="15" customHeight="1" outlineLevel="2">
      <c r="A82" s="5"/>
      <c r="B82" s="65"/>
      <c r="C82" s="81"/>
      <c r="D82" s="5"/>
      <c r="E82" s="78"/>
      <c r="F82" s="6"/>
      <c r="G82" s="69"/>
    </row>
    <row r="83" spans="1:7" ht="15" customHeight="1" outlineLevel="2">
      <c r="A83" s="5"/>
      <c r="B83" s="86" t="s">
        <v>167</v>
      </c>
      <c r="C83" s="81"/>
      <c r="D83" s="5"/>
      <c r="E83" s="78"/>
      <c r="F83" s="6"/>
      <c r="G83" s="69"/>
    </row>
    <row r="84" spans="1:7" ht="15" customHeight="1" outlineLevel="2">
      <c r="A84" s="5"/>
      <c r="B84" s="65" t="s">
        <v>118</v>
      </c>
      <c r="C84" s="81"/>
      <c r="D84" s="5" t="s">
        <v>168</v>
      </c>
      <c r="E84" s="70">
        <v>300000</v>
      </c>
      <c r="F84" s="6"/>
      <c r="G84" s="69"/>
    </row>
    <row r="85" spans="1:7" ht="15" customHeight="1" outlineLevel="2">
      <c r="A85" s="5"/>
      <c r="B85" s="65" t="s">
        <v>57</v>
      </c>
      <c r="C85" s="81"/>
      <c r="D85" s="5" t="s">
        <v>182</v>
      </c>
      <c r="E85" s="78">
        <f>192990+129990</f>
        <v>322980</v>
      </c>
      <c r="F85" s="6"/>
      <c r="G85" s="69">
        <f>SUM(E84:E85)</f>
        <v>622980</v>
      </c>
    </row>
    <row r="86" spans="1:7" ht="15" customHeight="1" outlineLevel="2">
      <c r="A86" s="5"/>
      <c r="B86" s="65"/>
      <c r="C86" s="81"/>
      <c r="D86" s="5"/>
      <c r="E86" s="78"/>
      <c r="F86" s="6"/>
      <c r="G86" s="69"/>
    </row>
    <row r="87" spans="1:7" ht="15" customHeight="1" outlineLevel="2">
      <c r="A87" s="5"/>
      <c r="B87" s="86" t="s">
        <v>54</v>
      </c>
      <c r="C87" s="81"/>
      <c r="D87" s="78"/>
      <c r="E87" s="78"/>
      <c r="F87" s="69"/>
      <c r="G87" s="69"/>
    </row>
    <row r="88" spans="1:7" ht="15" customHeight="1" outlineLevel="2">
      <c r="A88" s="5"/>
      <c r="B88" s="65" t="s">
        <v>62</v>
      </c>
      <c r="C88" s="81"/>
      <c r="D88" s="5" t="s">
        <v>142</v>
      </c>
      <c r="E88" s="70">
        <v>1000000</v>
      </c>
      <c r="F88" s="6"/>
      <c r="G88" s="69"/>
    </row>
    <row r="89" spans="1:7" ht="15" customHeight="1" outlineLevel="2">
      <c r="A89" s="5"/>
      <c r="B89" s="65" t="s">
        <v>140</v>
      </c>
      <c r="C89" s="81"/>
      <c r="D89" s="5" t="s">
        <v>180</v>
      </c>
      <c r="E89" s="70">
        <f>695621+695621</f>
        <v>1391242</v>
      </c>
      <c r="F89" s="6"/>
      <c r="G89" s="69"/>
    </row>
    <row r="90" spans="1:7" ht="15" customHeight="1" outlineLevel="2">
      <c r="A90" s="5"/>
      <c r="B90" s="65" t="s">
        <v>99</v>
      </c>
      <c r="C90" s="81"/>
      <c r="D90" s="5" t="s">
        <v>136</v>
      </c>
      <c r="E90" s="78">
        <v>1139601</v>
      </c>
      <c r="F90" s="6"/>
      <c r="G90" s="69">
        <f>SUM(E88:E90)</f>
        <v>3530843</v>
      </c>
    </row>
    <row r="91" spans="1:7" ht="14.25" customHeight="1" outlineLevel="2">
      <c r="A91" s="5"/>
      <c r="B91" s="65"/>
      <c r="C91" s="81"/>
      <c r="D91" s="5"/>
      <c r="E91" s="78"/>
      <c r="F91" s="6"/>
      <c r="G91" s="69"/>
    </row>
    <row r="92" spans="1:7" ht="15" customHeight="1" outlineLevel="2">
      <c r="A92" s="5"/>
      <c r="B92" s="86" t="s">
        <v>18</v>
      </c>
      <c r="C92" s="81"/>
      <c r="D92" s="5"/>
      <c r="E92" s="70"/>
      <c r="F92" s="6"/>
      <c r="G92" s="69"/>
    </row>
    <row r="93" spans="1:7" ht="15" customHeight="1" outlineLevel="2">
      <c r="A93" s="5"/>
      <c r="B93" s="65" t="s">
        <v>118</v>
      </c>
      <c r="C93" s="81"/>
      <c r="D93" s="5" t="s">
        <v>147</v>
      </c>
      <c r="E93" s="70">
        <v>77000</v>
      </c>
      <c r="F93" s="6"/>
      <c r="G93" s="69"/>
    </row>
    <row r="94" spans="1:7" ht="15" customHeight="1" outlineLevel="2">
      <c r="A94" s="5"/>
      <c r="B94" s="65" t="s">
        <v>141</v>
      </c>
      <c r="C94" s="81"/>
      <c r="D94" s="5" t="s">
        <v>143</v>
      </c>
      <c r="E94" s="70">
        <v>131600</v>
      </c>
      <c r="F94" s="6"/>
      <c r="G94" s="69"/>
    </row>
    <row r="95" spans="1:7" ht="15" customHeight="1" outlineLevel="2">
      <c r="A95" s="5"/>
      <c r="B95" s="65" t="s">
        <v>141</v>
      </c>
      <c r="C95" s="81"/>
      <c r="D95" s="5" t="s">
        <v>144</v>
      </c>
      <c r="E95" s="70">
        <v>159450</v>
      </c>
      <c r="F95" s="6"/>
      <c r="G95" s="69"/>
    </row>
    <row r="96" spans="1:7" ht="15" customHeight="1" outlineLevel="2">
      <c r="A96" s="5"/>
      <c r="B96" s="65" t="s">
        <v>141</v>
      </c>
      <c r="C96" s="81"/>
      <c r="D96" s="5" t="s">
        <v>147</v>
      </c>
      <c r="E96" s="70">
        <v>110800</v>
      </c>
      <c r="F96" s="6"/>
      <c r="G96" s="69"/>
    </row>
    <row r="97" spans="1:7" ht="15" customHeight="1" outlineLevel="2">
      <c r="A97" s="5"/>
      <c r="B97" s="65" t="s">
        <v>158</v>
      </c>
      <c r="C97" s="81"/>
      <c r="D97" s="5" t="s">
        <v>173</v>
      </c>
      <c r="E97" s="70">
        <v>28300</v>
      </c>
      <c r="F97" s="6"/>
      <c r="G97" s="69"/>
    </row>
    <row r="98" spans="1:7" ht="15" customHeight="1" outlineLevel="2">
      <c r="A98" s="5"/>
      <c r="B98" s="65" t="s">
        <v>158</v>
      </c>
      <c r="C98" s="81"/>
      <c r="D98" s="5" t="s">
        <v>174</v>
      </c>
      <c r="E98" s="70">
        <v>36650</v>
      </c>
      <c r="F98" s="6"/>
      <c r="G98" s="69"/>
    </row>
    <row r="99" spans="1:7" ht="15" customHeight="1" outlineLevel="2">
      <c r="A99" s="5"/>
      <c r="B99" s="65" t="s">
        <v>158</v>
      </c>
      <c r="C99" s="81"/>
      <c r="D99" s="5" t="s">
        <v>159</v>
      </c>
      <c r="E99" s="70">
        <v>38700</v>
      </c>
      <c r="F99" s="6"/>
      <c r="G99" s="69"/>
    </row>
    <row r="100" spans="1:7" ht="15" customHeight="1" outlineLevel="2">
      <c r="A100" s="5"/>
      <c r="B100" s="65" t="s">
        <v>158</v>
      </c>
      <c r="C100" s="81"/>
      <c r="D100" s="5" t="s">
        <v>172</v>
      </c>
      <c r="E100" s="70">
        <v>39300</v>
      </c>
      <c r="F100" s="6"/>
      <c r="G100" s="69"/>
    </row>
    <row r="101" spans="1:7" ht="15" customHeight="1" outlineLevel="2">
      <c r="A101" s="5"/>
      <c r="B101" s="65" t="s">
        <v>98</v>
      </c>
      <c r="C101" s="81"/>
      <c r="D101" s="5" t="s">
        <v>123</v>
      </c>
      <c r="E101" s="70">
        <v>83856</v>
      </c>
      <c r="F101" s="6"/>
      <c r="G101" s="69"/>
    </row>
    <row r="102" spans="1:7" ht="15" customHeight="1" outlineLevel="2">
      <c r="A102" s="5"/>
      <c r="B102" s="65" t="s">
        <v>94</v>
      </c>
      <c r="C102" s="81"/>
      <c r="D102" s="5" t="s">
        <v>187</v>
      </c>
      <c r="E102" s="70">
        <v>194056</v>
      </c>
      <c r="F102" s="6"/>
      <c r="G102" s="69"/>
    </row>
    <row r="103" spans="1:7" ht="15" customHeight="1" outlineLevel="2">
      <c r="A103" s="5"/>
      <c r="B103" s="65" t="s">
        <v>94</v>
      </c>
      <c r="C103" s="81"/>
      <c r="D103" s="5" t="s">
        <v>169</v>
      </c>
      <c r="E103" s="70">
        <v>293897</v>
      </c>
      <c r="F103" s="6"/>
      <c r="G103" s="69"/>
    </row>
    <row r="104" spans="1:7" ht="15" customHeight="1" outlineLevel="2">
      <c r="A104" s="5"/>
      <c r="B104" s="65" t="s">
        <v>94</v>
      </c>
      <c r="C104" s="81"/>
      <c r="D104" s="5" t="s">
        <v>163</v>
      </c>
      <c r="E104" s="70">
        <v>214056</v>
      </c>
      <c r="F104" s="6"/>
      <c r="G104" s="69"/>
    </row>
    <row r="105" spans="1:7" ht="15" customHeight="1" outlineLevel="2">
      <c r="A105" s="5"/>
      <c r="B105" s="65" t="s">
        <v>94</v>
      </c>
      <c r="C105" s="81"/>
      <c r="D105" s="5" t="s">
        <v>164</v>
      </c>
      <c r="E105" s="70">
        <v>87638</v>
      </c>
      <c r="F105" s="6"/>
      <c r="G105" s="69"/>
    </row>
    <row r="106" spans="1:7" ht="15" customHeight="1" outlineLevel="2">
      <c r="A106" s="5"/>
      <c r="B106" s="65" t="s">
        <v>94</v>
      </c>
      <c r="C106" s="81"/>
      <c r="D106" s="5" t="s">
        <v>165</v>
      </c>
      <c r="E106" s="70">
        <v>194056</v>
      </c>
      <c r="F106" s="6"/>
      <c r="G106" s="69"/>
    </row>
    <row r="107" spans="1:7" ht="15" customHeight="1" outlineLevel="2">
      <c r="A107" s="5"/>
      <c r="B107" s="66" t="s">
        <v>19</v>
      </c>
      <c r="C107" s="81"/>
      <c r="D107" s="5"/>
      <c r="E107" s="70"/>
      <c r="F107" s="6"/>
      <c r="G107" s="69"/>
    </row>
    <row r="108" spans="1:7" s="111" customFormat="1" ht="16.5" customHeight="1" outlineLevel="2" thickBot="1">
      <c r="A108" s="106"/>
      <c r="B108" s="118" t="s">
        <v>122</v>
      </c>
      <c r="C108" s="119"/>
      <c r="D108" s="120" t="s">
        <v>166</v>
      </c>
      <c r="E108" s="115">
        <v>288603</v>
      </c>
      <c r="F108" s="116"/>
      <c r="G108" s="117"/>
    </row>
    <row r="109" spans="1:7" s="111" customFormat="1" ht="15.75" customHeight="1" outlineLevel="2">
      <c r="A109" s="106"/>
      <c r="B109" s="107" t="s">
        <v>140</v>
      </c>
      <c r="C109" s="108"/>
      <c r="D109" s="106" t="s">
        <v>139</v>
      </c>
      <c r="E109" s="70">
        <v>39554</v>
      </c>
      <c r="F109" s="109"/>
      <c r="G109" s="110"/>
    </row>
    <row r="110" spans="1:7" s="111" customFormat="1" ht="16.5" customHeight="1" outlineLevel="2">
      <c r="A110" s="106"/>
      <c r="B110" s="107" t="s">
        <v>137</v>
      </c>
      <c r="C110" s="108"/>
      <c r="D110" s="106" t="s">
        <v>138</v>
      </c>
      <c r="E110" s="70">
        <v>48700</v>
      </c>
      <c r="F110" s="109"/>
      <c r="G110" s="110"/>
    </row>
    <row r="111" spans="1:7" s="111" customFormat="1" ht="16.5" customHeight="1" outlineLevel="2">
      <c r="A111" s="106"/>
      <c r="B111" s="107" t="s">
        <v>137</v>
      </c>
      <c r="C111" s="108"/>
      <c r="D111" s="106" t="s">
        <v>139</v>
      </c>
      <c r="E111" s="70">
        <v>54451</v>
      </c>
      <c r="F111" s="109"/>
      <c r="G111" s="110"/>
    </row>
    <row r="112" spans="1:7" s="111" customFormat="1" ht="16.5" customHeight="1" outlineLevel="2">
      <c r="A112" s="106"/>
      <c r="B112" s="107" t="s">
        <v>137</v>
      </c>
      <c r="C112" s="108"/>
      <c r="D112" s="106" t="s">
        <v>146</v>
      </c>
      <c r="E112" s="70">
        <v>60000</v>
      </c>
      <c r="F112" s="109"/>
      <c r="G112" s="110"/>
    </row>
    <row r="113" spans="1:7" s="111" customFormat="1" ht="34.5" customHeight="1" outlineLevel="2">
      <c r="A113" s="106"/>
      <c r="B113" s="107" t="s">
        <v>170</v>
      </c>
      <c r="C113" s="108"/>
      <c r="D113" s="123" t="s">
        <v>195</v>
      </c>
      <c r="E113" s="70">
        <f>120000+84000+140000+220000+360000+120000+207150+120000+120000+180000</f>
        <v>1671150</v>
      </c>
      <c r="F113" s="109"/>
      <c r="G113" s="110"/>
    </row>
    <row r="114" spans="1:7" ht="15" customHeight="1" outlineLevel="2">
      <c r="A114" s="5"/>
      <c r="B114" s="65" t="s">
        <v>76</v>
      </c>
      <c r="C114" s="81"/>
      <c r="D114" s="5" t="s">
        <v>145</v>
      </c>
      <c r="E114" s="70">
        <v>1286462</v>
      </c>
      <c r="F114" s="6"/>
      <c r="G114" s="69">
        <f>SUM(E93:E114)</f>
        <v>5138279</v>
      </c>
    </row>
    <row r="115" spans="1:7" ht="15" customHeight="1" outlineLevel="2" thickBot="1">
      <c r="A115" s="5"/>
      <c r="B115" s="65"/>
      <c r="C115" s="105"/>
      <c r="D115" s="65"/>
      <c r="E115" s="78"/>
      <c r="F115" s="69"/>
      <c r="G115" s="69"/>
    </row>
    <row r="116" spans="1:7" ht="15.75" customHeight="1" outlineLevel="2">
      <c r="A116" s="5"/>
      <c r="B116" s="86" t="s">
        <v>6</v>
      </c>
      <c r="C116" s="81"/>
      <c r="D116" s="5"/>
      <c r="E116" s="78"/>
      <c r="F116" s="6"/>
      <c r="G116" s="69"/>
    </row>
    <row r="117" spans="2:7" s="5" customFormat="1" ht="15" customHeight="1" outlineLevel="2">
      <c r="B117" s="65" t="s">
        <v>104</v>
      </c>
      <c r="C117" s="81"/>
      <c r="D117" s="5" t="s">
        <v>105</v>
      </c>
      <c r="E117" s="70">
        <f>217901</f>
        <v>217901</v>
      </c>
      <c r="F117" s="8"/>
      <c r="G117" s="70"/>
    </row>
    <row r="118" spans="2:7" s="5" customFormat="1" ht="15" customHeight="1" outlineLevel="2">
      <c r="B118" s="65" t="s">
        <v>151</v>
      </c>
      <c r="C118" s="81"/>
      <c r="D118" s="5" t="s">
        <v>152</v>
      </c>
      <c r="E118" s="70">
        <f>136664+195229</f>
        <v>331893</v>
      </c>
      <c r="F118" s="8"/>
      <c r="G118" s="70"/>
    </row>
    <row r="119" spans="2:7" s="5" customFormat="1" ht="15" customHeight="1" outlineLevel="2">
      <c r="B119" s="65" t="s">
        <v>106</v>
      </c>
      <c r="C119" s="81"/>
      <c r="D119" s="5" t="s">
        <v>124</v>
      </c>
      <c r="E119" s="70">
        <f>20230+28560</f>
        <v>48790</v>
      </c>
      <c r="F119" s="8"/>
      <c r="G119" s="70"/>
    </row>
    <row r="120" spans="2:7" s="5" customFormat="1" ht="15" customHeight="1" outlineLevel="2">
      <c r="B120" s="65" t="s">
        <v>116</v>
      </c>
      <c r="C120" s="81"/>
      <c r="D120" s="5" t="s">
        <v>183</v>
      </c>
      <c r="E120" s="70">
        <v>242104</v>
      </c>
      <c r="F120" s="8"/>
      <c r="G120" s="70"/>
    </row>
    <row r="121" spans="2:7" s="5" customFormat="1" ht="15" customHeight="1" outlineLevel="2">
      <c r="B121" s="65" t="s">
        <v>119</v>
      </c>
      <c r="C121" s="81"/>
      <c r="D121" s="5" t="s">
        <v>175</v>
      </c>
      <c r="E121" s="70">
        <v>303691</v>
      </c>
      <c r="F121" s="8"/>
      <c r="G121" s="70"/>
    </row>
    <row r="122" spans="1:7" ht="15" customHeight="1" outlineLevel="2">
      <c r="A122" s="5"/>
      <c r="B122" s="65" t="s">
        <v>74</v>
      </c>
      <c r="C122" s="81"/>
      <c r="D122" s="5" t="s">
        <v>84</v>
      </c>
      <c r="E122" s="78">
        <v>203740</v>
      </c>
      <c r="F122" s="6"/>
      <c r="G122" s="69">
        <f>SUM(E117:E122)</f>
        <v>1348119</v>
      </c>
    </row>
    <row r="123" spans="1:7" ht="15" customHeight="1" outlineLevel="2" thickBot="1">
      <c r="A123" s="5"/>
      <c r="B123" s="65"/>
      <c r="C123" s="105"/>
      <c r="D123" s="65"/>
      <c r="E123" s="78"/>
      <c r="F123" s="69"/>
      <c r="G123" s="69"/>
    </row>
    <row r="124" spans="1:7" ht="15" customHeight="1" outlineLevel="2">
      <c r="A124" s="5"/>
      <c r="B124" s="86" t="s">
        <v>91</v>
      </c>
      <c r="C124" s="81"/>
      <c r="D124" s="5"/>
      <c r="E124" s="78"/>
      <c r="F124" s="6"/>
      <c r="G124" s="69"/>
    </row>
    <row r="125" spans="2:7" s="5" customFormat="1" ht="15" customHeight="1" outlineLevel="2">
      <c r="B125" s="65" t="s">
        <v>63</v>
      </c>
      <c r="C125" s="81"/>
      <c r="D125" s="5" t="s">
        <v>120</v>
      </c>
      <c r="E125" s="70">
        <f>185544+87327</f>
        <v>272871</v>
      </c>
      <c r="F125" s="8"/>
      <c r="G125" s="70"/>
    </row>
    <row r="126" spans="2:7" s="5" customFormat="1" ht="15" customHeight="1" outlineLevel="2">
      <c r="B126" s="65" t="s">
        <v>70</v>
      </c>
      <c r="C126" s="81"/>
      <c r="D126" s="5" t="s">
        <v>88</v>
      </c>
      <c r="E126" s="70">
        <f>37290</f>
        <v>37290</v>
      </c>
      <c r="F126" s="8"/>
      <c r="G126" s="70"/>
    </row>
    <row r="127" spans="1:7" ht="15" customHeight="1" outlineLevel="2">
      <c r="A127" s="5"/>
      <c r="B127" s="65" t="s">
        <v>95</v>
      </c>
      <c r="C127" s="81"/>
      <c r="D127" s="5" t="s">
        <v>96</v>
      </c>
      <c r="E127" s="78">
        <v>174866</v>
      </c>
      <c r="F127" s="6"/>
      <c r="G127" s="69">
        <f>SUM(E125:E127)</f>
        <v>485027</v>
      </c>
    </row>
    <row r="128" spans="1:7" ht="15" customHeight="1" outlineLevel="2" thickBot="1">
      <c r="A128" s="5"/>
      <c r="B128" s="65"/>
      <c r="C128" s="105"/>
      <c r="D128" s="65"/>
      <c r="E128" s="78"/>
      <c r="F128" s="69"/>
      <c r="G128" s="69"/>
    </row>
    <row r="129" spans="1:7" ht="15" customHeight="1" outlineLevel="2">
      <c r="A129" s="5"/>
      <c r="B129" s="86" t="s">
        <v>108</v>
      </c>
      <c r="C129" s="81"/>
      <c r="D129" s="5"/>
      <c r="E129" s="78"/>
      <c r="F129" s="6"/>
      <c r="G129" s="69"/>
    </row>
    <row r="130" spans="1:7" ht="15" customHeight="1" outlineLevel="2">
      <c r="A130" s="5"/>
      <c r="B130" s="65" t="s">
        <v>109</v>
      </c>
      <c r="C130" s="81"/>
      <c r="D130" s="5" t="s">
        <v>193</v>
      </c>
      <c r="E130" s="70">
        <v>768446</v>
      </c>
      <c r="F130" s="6"/>
      <c r="G130" s="69"/>
    </row>
    <row r="131" spans="1:7" ht="15" customHeight="1" outlineLevel="2">
      <c r="A131" s="5"/>
      <c r="B131" s="65" t="s">
        <v>110</v>
      </c>
      <c r="C131" s="81"/>
      <c r="D131" s="5" t="s">
        <v>193</v>
      </c>
      <c r="E131" s="70">
        <v>1089926</v>
      </c>
      <c r="F131" s="6"/>
      <c r="G131" s="69"/>
    </row>
    <row r="132" spans="1:7" ht="15" customHeight="1" outlineLevel="2">
      <c r="A132" s="5"/>
      <c r="B132" s="65" t="s">
        <v>57</v>
      </c>
      <c r="C132" s="81"/>
      <c r="D132" s="5" t="s">
        <v>193</v>
      </c>
      <c r="E132" s="70">
        <v>1016090</v>
      </c>
      <c r="F132" s="6"/>
      <c r="G132" s="69"/>
    </row>
    <row r="133" spans="1:7" ht="15" customHeight="1" outlineLevel="2">
      <c r="A133" s="5"/>
      <c r="B133" s="65" t="s">
        <v>111</v>
      </c>
      <c r="C133" s="81"/>
      <c r="D133" s="5" t="s">
        <v>193</v>
      </c>
      <c r="E133" s="70">
        <v>698857</v>
      </c>
      <c r="F133" s="6"/>
      <c r="G133" s="69"/>
    </row>
    <row r="134" spans="1:7" ht="15" customHeight="1" outlineLevel="2">
      <c r="A134" s="5"/>
      <c r="B134" s="65" t="s">
        <v>112</v>
      </c>
      <c r="C134" s="81"/>
      <c r="D134" s="5" t="s">
        <v>193</v>
      </c>
      <c r="E134" s="70">
        <f>351000</f>
        <v>351000</v>
      </c>
      <c r="F134" s="6"/>
      <c r="G134" s="69"/>
    </row>
    <row r="135" spans="1:7" ht="15" customHeight="1" outlineLevel="2">
      <c r="A135" s="5"/>
      <c r="B135" s="65" t="s">
        <v>60</v>
      </c>
      <c r="C135" s="81"/>
      <c r="D135" s="5" t="s">
        <v>193</v>
      </c>
      <c r="E135" s="70">
        <f>1111765</f>
        <v>1111765</v>
      </c>
      <c r="F135" s="6"/>
      <c r="G135" s="69"/>
    </row>
    <row r="136" spans="1:7" ht="15" customHeight="1" outlineLevel="2">
      <c r="A136" s="5"/>
      <c r="B136" s="65" t="s">
        <v>49</v>
      </c>
      <c r="C136" s="81"/>
      <c r="D136" s="5" t="s">
        <v>193</v>
      </c>
      <c r="E136" s="70">
        <v>1008666</v>
      </c>
      <c r="F136" s="6"/>
      <c r="G136" s="69"/>
    </row>
    <row r="137" spans="1:7" ht="15" customHeight="1" outlineLevel="2">
      <c r="A137" s="5"/>
      <c r="B137" s="65" t="s">
        <v>69</v>
      </c>
      <c r="C137" s="81"/>
      <c r="D137" s="5" t="s">
        <v>193</v>
      </c>
      <c r="E137" s="70">
        <v>1382737</v>
      </c>
      <c r="F137" s="6"/>
      <c r="G137" s="69"/>
    </row>
    <row r="138" spans="1:7" ht="15" customHeight="1" outlineLevel="2">
      <c r="A138" s="5"/>
      <c r="B138" s="65" t="s">
        <v>115</v>
      </c>
      <c r="C138" s="81"/>
      <c r="D138" s="5" t="s">
        <v>193</v>
      </c>
      <c r="E138" s="78">
        <v>545264</v>
      </c>
      <c r="F138" s="6"/>
      <c r="G138" s="69">
        <f>SUM(E130:E138)</f>
        <v>7972751</v>
      </c>
    </row>
    <row r="139" spans="1:7" ht="15" customHeight="1" outlineLevel="2">
      <c r="A139" s="5"/>
      <c r="B139" s="86" t="s">
        <v>11</v>
      </c>
      <c r="C139" s="81"/>
      <c r="D139" s="5"/>
      <c r="E139" s="70"/>
      <c r="F139" s="6"/>
      <c r="G139" s="69"/>
    </row>
    <row r="140" spans="1:7" ht="15" customHeight="1" outlineLevel="2" thickBot="1">
      <c r="A140" s="5"/>
      <c r="B140" s="88" t="s">
        <v>12</v>
      </c>
      <c r="C140" s="105"/>
      <c r="D140" s="121" t="s">
        <v>191</v>
      </c>
      <c r="E140" s="115">
        <v>275531</v>
      </c>
      <c r="F140" s="103"/>
      <c r="G140" s="122"/>
    </row>
    <row r="141" spans="1:7" ht="15" customHeight="1" outlineLevel="2">
      <c r="A141" s="5"/>
      <c r="B141" s="65" t="s">
        <v>59</v>
      </c>
      <c r="C141" s="82"/>
      <c r="D141" s="62" t="s">
        <v>191</v>
      </c>
      <c r="E141" s="70">
        <v>80945</v>
      </c>
      <c r="F141" s="6"/>
      <c r="G141" s="69"/>
    </row>
    <row r="142" spans="1:7" ht="15" customHeight="1" outlineLevel="2">
      <c r="A142" s="5"/>
      <c r="B142" s="65" t="s">
        <v>72</v>
      </c>
      <c r="C142" s="82"/>
      <c r="D142" s="62" t="s">
        <v>191</v>
      </c>
      <c r="E142" s="70">
        <v>314148</v>
      </c>
      <c r="F142" s="6"/>
      <c r="G142" s="69"/>
    </row>
    <row r="143" spans="1:7" ht="15" customHeight="1" outlineLevel="2">
      <c r="A143" s="5"/>
      <c r="B143" s="65" t="s">
        <v>77</v>
      </c>
      <c r="C143" s="82"/>
      <c r="D143" s="62" t="s">
        <v>191</v>
      </c>
      <c r="E143" s="70">
        <v>99822</v>
      </c>
      <c r="F143" s="6"/>
      <c r="G143" s="69"/>
    </row>
    <row r="144" spans="1:7" ht="15" customHeight="1" outlineLevel="2">
      <c r="A144" s="5"/>
      <c r="B144" s="65" t="s">
        <v>71</v>
      </c>
      <c r="C144" s="82"/>
      <c r="D144" s="62" t="s">
        <v>191</v>
      </c>
      <c r="E144" s="70">
        <v>203151</v>
      </c>
      <c r="F144" s="6"/>
      <c r="G144" s="69"/>
    </row>
    <row r="145" spans="1:7" ht="15" customHeight="1" outlineLevel="2">
      <c r="A145" s="5"/>
      <c r="B145" s="65" t="s">
        <v>64</v>
      </c>
      <c r="C145" s="81"/>
      <c r="D145" s="62" t="s">
        <v>191</v>
      </c>
      <c r="E145" s="70">
        <v>12586</v>
      </c>
      <c r="F145" s="6"/>
      <c r="G145" s="69"/>
    </row>
    <row r="146" spans="1:7" ht="15" customHeight="1" outlineLevel="2">
      <c r="A146" s="5"/>
      <c r="B146" s="65" t="s">
        <v>46</v>
      </c>
      <c r="C146" s="81"/>
      <c r="D146" s="62" t="s">
        <v>191</v>
      </c>
      <c r="E146" s="70">
        <v>517020</v>
      </c>
      <c r="F146" s="6"/>
      <c r="G146" s="69"/>
    </row>
    <row r="147" spans="1:7" ht="15" customHeight="1" outlineLevel="2">
      <c r="A147" s="5"/>
      <c r="B147" s="65" t="s">
        <v>65</v>
      </c>
      <c r="C147" s="81"/>
      <c r="D147" s="62" t="s">
        <v>191</v>
      </c>
      <c r="E147" s="70">
        <f>372381</f>
        <v>372381</v>
      </c>
      <c r="F147" s="6"/>
      <c r="G147" s="69"/>
    </row>
    <row r="148" spans="1:7" ht="15" customHeight="1" outlineLevel="2">
      <c r="A148" s="5"/>
      <c r="B148" s="65" t="s">
        <v>66</v>
      </c>
      <c r="C148" s="81"/>
      <c r="D148" s="62" t="s">
        <v>191</v>
      </c>
      <c r="E148" s="70">
        <v>121576</v>
      </c>
      <c r="F148" s="6"/>
      <c r="G148" s="69"/>
    </row>
    <row r="149" spans="1:7" ht="15" customHeight="1" outlineLevel="2">
      <c r="A149" s="5"/>
      <c r="B149" s="65" t="s">
        <v>25</v>
      </c>
      <c r="C149" s="81"/>
      <c r="D149" s="62" t="s">
        <v>191</v>
      </c>
      <c r="E149" s="70">
        <f>34691+15809+52266+74293+29366</f>
        <v>206425</v>
      </c>
      <c r="F149" s="6"/>
      <c r="G149" s="69"/>
    </row>
    <row r="150" spans="1:7" ht="15" customHeight="1" outlineLevel="2">
      <c r="A150" s="5"/>
      <c r="B150" s="65" t="s">
        <v>61</v>
      </c>
      <c r="C150" s="81"/>
      <c r="D150" s="62" t="s">
        <v>191</v>
      </c>
      <c r="E150" s="70">
        <v>153565</v>
      </c>
      <c r="F150" s="6"/>
      <c r="G150" s="69"/>
    </row>
    <row r="151" spans="1:7" ht="15" customHeight="1" outlineLevel="2">
      <c r="A151" s="5"/>
      <c r="B151" s="65" t="s">
        <v>58</v>
      </c>
      <c r="C151" s="81"/>
      <c r="D151" s="62" t="s">
        <v>191</v>
      </c>
      <c r="E151" s="70">
        <v>68506</v>
      </c>
      <c r="F151" s="6"/>
      <c r="G151" s="69"/>
    </row>
    <row r="152" spans="1:7" ht="15" customHeight="1" outlineLevel="2" thickBot="1">
      <c r="A152" s="5"/>
      <c r="B152" s="67" t="s">
        <v>20</v>
      </c>
      <c r="C152" s="83"/>
      <c r="D152" s="62" t="s">
        <v>191</v>
      </c>
      <c r="E152" s="79">
        <v>405392</v>
      </c>
      <c r="F152" s="68"/>
      <c r="G152" s="71">
        <f>SUM(E140:E152)</f>
        <v>2831048</v>
      </c>
    </row>
    <row r="153" spans="2:7" ht="12.75" outlineLevel="1" thickBot="1">
      <c r="B153" s="34" t="s">
        <v>13</v>
      </c>
      <c r="C153" s="64"/>
      <c r="D153" s="56"/>
      <c r="E153" s="55"/>
      <c r="F153" s="35">
        <f>SUM(F8:F152)</f>
        <v>38867219</v>
      </c>
      <c r="G153" s="35">
        <f>SUM(G8:G152)</f>
        <v>66993081</v>
      </c>
    </row>
    <row r="154" spans="2:7" ht="12.75" outlineLevel="1" thickBot="1">
      <c r="B154" s="37" t="s">
        <v>14</v>
      </c>
      <c r="C154" s="56"/>
      <c r="D154" s="54"/>
      <c r="E154" s="36"/>
      <c r="F154" s="36">
        <f>G6</f>
        <v>243491927</v>
      </c>
      <c r="G154" s="36">
        <v>0</v>
      </c>
    </row>
    <row r="155" spans="2:7" ht="12.75" thickBot="1">
      <c r="B155" s="39" t="s">
        <v>15</v>
      </c>
      <c r="C155" s="56"/>
      <c r="D155" s="38"/>
      <c r="E155" s="36"/>
      <c r="F155" s="36">
        <f>SUM(F153:F154)</f>
        <v>282359146</v>
      </c>
      <c r="G155" s="36">
        <f>SUM(G153:G154)</f>
        <v>66993081</v>
      </c>
    </row>
    <row r="156" spans="2:7" ht="12" thickBot="1">
      <c r="B156" s="7"/>
      <c r="C156" s="59"/>
      <c r="D156" s="7"/>
      <c r="E156" s="6"/>
      <c r="F156" s="6"/>
      <c r="G156" s="6"/>
    </row>
    <row r="157" spans="1:7" s="9" customFormat="1" ht="15" customHeight="1" thickBot="1">
      <c r="A157" s="11"/>
      <c r="B157" s="40" t="s">
        <v>190</v>
      </c>
      <c r="C157" s="41"/>
      <c r="D157" s="41"/>
      <c r="E157" s="42">
        <f>F155-G155</f>
        <v>215366065</v>
      </c>
      <c r="F157" s="13" t="s">
        <v>7</v>
      </c>
      <c r="G157"/>
    </row>
    <row r="158" spans="2:7" s="5" customFormat="1" ht="35.25" customHeight="1">
      <c r="B158" s="7"/>
      <c r="D158" s="7"/>
      <c r="E158" s="6"/>
      <c r="F158" s="6"/>
      <c r="G158" s="6"/>
    </row>
    <row r="159" spans="2:7" s="5" customFormat="1" ht="12">
      <c r="B159" s="7"/>
      <c r="D159" s="7"/>
      <c r="E159" s="6"/>
      <c r="F159" s="13"/>
      <c r="G159" s="6"/>
    </row>
    <row r="160" spans="2:7" s="5" customFormat="1" ht="18.75">
      <c r="B160" s="5" t="s">
        <v>192</v>
      </c>
      <c r="D160" s="7"/>
      <c r="E160" s="6"/>
      <c r="F160" s="90" t="s">
        <v>73</v>
      </c>
      <c r="G160" s="6"/>
    </row>
    <row r="161" spans="4:7" s="5" customFormat="1" ht="15" customHeight="1">
      <c r="D161" s="12"/>
      <c r="E161" s="14"/>
      <c r="F161" s="13"/>
      <c r="G161" s="13"/>
    </row>
    <row r="162" spans="5:7" s="5" customFormat="1" ht="15" customHeight="1">
      <c r="E162" s="8"/>
      <c r="F162" s="6"/>
      <c r="G162" s="6"/>
    </row>
    <row r="163" spans="3:6" ht="11.25">
      <c r="C163" s="5"/>
      <c r="F163" s="3"/>
    </row>
    <row r="164" spans="3:5" ht="11.25">
      <c r="C164" s="5"/>
      <c r="E164" s="3"/>
    </row>
    <row r="165" ht="11.25">
      <c r="C165" s="5"/>
    </row>
    <row r="166" ht="11.25">
      <c r="C166" s="5"/>
    </row>
    <row r="167" ht="11.25">
      <c r="C167" s="5"/>
    </row>
    <row r="168" ht="11.25">
      <c r="C168" s="5"/>
    </row>
    <row r="169" ht="11.25">
      <c r="C169" s="5"/>
    </row>
    <row r="170" ht="11.25">
      <c r="C170" s="5"/>
    </row>
  </sheetData>
  <sheetProtection/>
  <autoFilter ref="E4:E171"/>
  <printOptions horizontalCentered="1"/>
  <pageMargins left="0.3937007874015748" right="0.3937007874015748" top="0.41" bottom="0.47" header="0" footer="0"/>
  <pageSetup horizontalDpi="360" verticalDpi="360" orientation="landscape" r:id="rId4"/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4">
      <selection activeCell="D7" sqref="D7:D25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50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78</v>
      </c>
      <c r="D7" s="70">
        <v>468000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100</v>
      </c>
      <c r="D8" s="70">
        <v>600000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f>214</f>
        <v>214</v>
      </c>
      <c r="D9" s="70">
        <f>1284000</f>
        <v>1284000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f>1+150</f>
        <v>151</v>
      </c>
      <c r="D10" s="70">
        <f>6400+900000</f>
        <v>906400</v>
      </c>
      <c r="E10" s="43">
        <v>0</v>
      </c>
    </row>
    <row r="11" spans="2:5" s="5" customFormat="1" ht="15" customHeight="1">
      <c r="B11" s="24" t="s">
        <v>26</v>
      </c>
      <c r="C11" s="32">
        <f>1+148</f>
        <v>149</v>
      </c>
      <c r="D11" s="70">
        <f>888000+2200+5000</f>
        <v>895200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1+1+430</f>
        <v>432</v>
      </c>
      <c r="D12" s="70">
        <f>2400+6000+2580000</f>
        <v>2588400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1+1+1+501</f>
        <v>504</v>
      </c>
      <c r="D13" s="70">
        <f>2200+5100+12000+3006000</f>
        <v>3025300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v>53</v>
      </c>
      <c r="D14" s="70">
        <v>318000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v>107</v>
      </c>
      <c r="D15" s="70">
        <f>642000</f>
        <v>642000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341+1</f>
        <v>342</v>
      </c>
      <c r="D16" s="70">
        <f>2046000+2300</f>
        <v>2048300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135+1+1</f>
        <v>137</v>
      </c>
      <c r="D17" s="70">
        <f>822000+2200+2200</f>
        <v>826400</v>
      </c>
      <c r="E17" s="43">
        <v>774000</v>
      </c>
    </row>
    <row r="18" spans="2:5" s="5" customFormat="1" ht="15" customHeight="1">
      <c r="B18" s="24" t="s">
        <v>40</v>
      </c>
      <c r="C18" s="32">
        <f>298+1+1</f>
        <v>300</v>
      </c>
      <c r="D18" s="69">
        <v>1790000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f>1+105</f>
        <v>106</v>
      </c>
      <c r="D19" s="70">
        <f>2200+630000</f>
        <v>632200</v>
      </c>
      <c r="E19" s="43">
        <v>442900</v>
      </c>
    </row>
    <row r="20" spans="2:5" s="5" customFormat="1" ht="15" customHeight="1">
      <c r="B20" s="24" t="s">
        <v>41</v>
      </c>
      <c r="C20" s="32">
        <f>1+1+354+1+1+1</f>
        <v>359</v>
      </c>
      <c r="D20" s="70">
        <f>12000+12000+2400+2304000+2400+2200+2200</f>
        <v>2337200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1+256</f>
        <v>257</v>
      </c>
      <c r="D21" s="70">
        <f>7000+1536000</f>
        <v>1543000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v>200</v>
      </c>
      <c r="D22" s="70">
        <f>1200000</f>
        <v>1200000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v>197</v>
      </c>
      <c r="D23" s="70">
        <v>1182000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119</v>
      </c>
      <c r="D24" s="70">
        <f>714000</f>
        <v>714000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v>110</v>
      </c>
      <c r="D25" s="78">
        <v>660000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3915</v>
      </c>
      <c r="D26" s="51">
        <f>SUM(D7:D25)</f>
        <v>23660400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60" verticalDpi="36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56</v>
      </c>
    </row>
    <row r="5" ht="13.5" thickBot="1"/>
    <row r="6" spans="2:5" s="17" customFormat="1" ht="28.5" customHeight="1" thickBot="1">
      <c r="B6" s="91" t="s">
        <v>51</v>
      </c>
      <c r="C6" s="96" t="s">
        <v>52</v>
      </c>
      <c r="D6" s="52" t="s">
        <v>53</v>
      </c>
      <c r="E6" s="101" t="s">
        <v>68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67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2022-11-19T01:48:11Z</cp:lastPrinted>
  <dcterms:created xsi:type="dcterms:W3CDTF">2000-09-21T06:07:13Z</dcterms:created>
  <dcterms:modified xsi:type="dcterms:W3CDTF">2023-01-20T13:29:26Z</dcterms:modified>
  <cp:category/>
  <cp:version/>
  <cp:contentType/>
  <cp:contentStatus/>
</cp:coreProperties>
</file>